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ulm\Documents\SEGURIDAD - INVITACION PÚBLICA 04\ULTIMO E.P Y PLIEG AJUSTADO X COMITE TECNICO 19-08-2021\RTA A OBSERVACIONES AL PLIEGO\"/>
    </mc:Choice>
  </mc:AlternateContent>
  <xr:revisionPtr revIDLastSave="0" documentId="8_{DD7673FE-853D-4DD6-BA6D-13C4D1B18CAB}" xr6:coauthVersionLast="47" xr6:coauthVersionMax="47" xr10:uidLastSave="{00000000-0000-0000-0000-000000000000}"/>
  <bookViews>
    <workbookView xWindow="-120" yWindow="-120" windowWidth="20730" windowHeight="11160" activeTab="1" xr2:uid="{72E81EDA-3A49-48D7-A10A-9CD46A8BE770}"/>
  </bookViews>
  <sheets>
    <sheet name="GRUPO 1" sheetId="1" r:id="rId1"/>
    <sheet name="GRUPO 2" sheetId="2" r:id="rId2"/>
  </sheets>
  <externalReferences>
    <externalReference r:id="rId3"/>
    <externalReference r:id="rId4"/>
  </externalReferences>
  <definedNames>
    <definedName name="_xlnm.Print_Area" localSheetId="0">'GRUPO 1'!$B$87:$H$206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F39" i="2" s="1"/>
  <c r="D37" i="2"/>
  <c r="F37" i="2" s="1"/>
  <c r="D26" i="2"/>
  <c r="F26" i="2" s="1"/>
  <c r="D24" i="2"/>
  <c r="F24" i="2" s="1"/>
  <c r="D33" i="2" l="1"/>
  <c r="D32" i="2"/>
  <c r="F32" i="2" s="1"/>
  <c r="D31" i="2"/>
  <c r="F31" i="2" s="1"/>
  <c r="D30" i="2"/>
  <c r="D20" i="2"/>
  <c r="D19" i="2"/>
  <c r="F19" i="2" s="1"/>
  <c r="D18" i="2"/>
  <c r="D17" i="2"/>
  <c r="G5" i="2"/>
  <c r="E9" i="2"/>
  <c r="E10" i="2" s="1"/>
  <c r="G10" i="2" s="1"/>
  <c r="Q151" i="1"/>
  <c r="R151" i="1" s="1"/>
  <c r="M151" i="1"/>
  <c r="N151" i="1" s="1"/>
  <c r="Q150" i="1"/>
  <c r="R150" i="1" s="1"/>
  <c r="M150" i="1"/>
  <c r="N150" i="1" s="1"/>
  <c r="I146" i="1"/>
  <c r="L121" i="1"/>
  <c r="L120" i="1"/>
  <c r="D35" i="1"/>
  <c r="G5" i="1"/>
  <c r="D34" i="1" s="1"/>
  <c r="F34" i="1" s="1"/>
  <c r="E9" i="1"/>
  <c r="E10" i="1" s="1"/>
  <c r="G10" i="1" s="1"/>
  <c r="D37" i="1" l="1"/>
  <c r="D20" i="1"/>
  <c r="F20" i="1" s="1"/>
  <c r="D22" i="1"/>
  <c r="F22" i="1" s="1"/>
  <c r="D40" i="1"/>
  <c r="F40" i="1" s="1"/>
  <c r="D23" i="1"/>
  <c r="D18" i="1"/>
  <c r="F18" i="1" s="1"/>
  <c r="D24" i="1"/>
  <c r="F24" i="1" s="1"/>
  <c r="G9" i="2"/>
  <c r="F20" i="2"/>
  <c r="F17" i="2"/>
  <c r="F33" i="2"/>
  <c r="F18" i="2"/>
  <c r="F30" i="2"/>
  <c r="D78" i="1"/>
  <c r="D61" i="1"/>
  <c r="D75" i="1"/>
  <c r="D73" i="1"/>
  <c r="D60" i="1"/>
  <c r="D59" i="1"/>
  <c r="D62" i="1"/>
  <c r="D72" i="1"/>
  <c r="D68" i="1"/>
  <c r="D66" i="1"/>
  <c r="D63" i="1"/>
  <c r="D58" i="1"/>
  <c r="D56" i="1"/>
  <c r="G9" i="1"/>
  <c r="F35" i="1"/>
  <c r="F37" i="1"/>
  <c r="F23" i="1"/>
  <c r="D21" i="1"/>
  <c r="D25" i="1"/>
  <c r="D28" i="1"/>
  <c r="D30" i="1"/>
  <c r="F58" i="1" l="1"/>
  <c r="F72" i="1"/>
  <c r="F73" i="1"/>
  <c r="F63" i="1"/>
  <c r="F62" i="1"/>
  <c r="F75" i="1"/>
  <c r="F21" i="1"/>
  <c r="F30" i="1"/>
  <c r="F66" i="1"/>
  <c r="F59" i="1"/>
  <c r="F61" i="1"/>
  <c r="F28" i="1"/>
  <c r="F25" i="1"/>
  <c r="F56" i="1"/>
  <c r="F68" i="1"/>
  <c r="F60" i="1"/>
  <c r="F78" i="1"/>
  <c r="J146" i="1" l="1"/>
  <c r="J147" i="1"/>
  <c r="K147" i="1" l="1"/>
  <c r="L147" i="1" s="1"/>
  <c r="M147" i="1" s="1"/>
  <c r="J145" i="1"/>
  <c r="K146" i="1"/>
  <c r="L146" i="1" s="1"/>
  <c r="M146" i="1" s="1"/>
  <c r="N147" i="1" s="1"/>
  <c r="O147" i="1" s="1"/>
</calcChain>
</file>

<file path=xl/sharedStrings.xml><?xml version="1.0" encoding="utf-8"?>
<sst xmlns="http://schemas.openxmlformats.org/spreadsheetml/2006/main" count="145" uniqueCount="72">
  <si>
    <t>% Proyectado</t>
  </si>
  <si>
    <t>SMMLV</t>
  </si>
  <si>
    <t>Factor</t>
  </si>
  <si>
    <t>Tarifa Mínima</t>
  </si>
  <si>
    <t>SMMLV 2021</t>
  </si>
  <si>
    <t>SMMLV 2022</t>
  </si>
  <si>
    <t>GRUPO 1 SEDE BOGOTÁ: SEDE CALLE 100, FACULTAD DE MEDICINA Y CIENCIAS DE LA SALUD</t>
  </si>
  <si>
    <t xml:space="preserve"> VALOR CONTRATO SERVICIO DE SEGURIDAD 2021-2022 (Artículo 462-1 E.T, Base Gravable Especial) / Tarifas de la Circular Externa No. Nº 20201300000455 Superintendencia de Vigilancia y Seguridad privada del 31 de Diciembre de 2021 / Decreto 4950 de 2007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</si>
  <si>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</si>
  <si>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</si>
  <si>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</si>
  <si>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</si>
  <si>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</si>
  <si>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</si>
  <si>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</si>
  <si>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SEDE BOGOTA - CALLE 100</t>
  </si>
  <si>
    <r>
      <t xml:space="preserve">Servicios 24 horas Lunes a Domingo Incluidos festivos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</si>
  <si>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</si>
  <si>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12"/>
        <rFont val="Arial"/>
        <family val="2"/>
      </rPr>
      <t>con arma</t>
    </r>
  </si>
  <si>
    <t>SEDE BOGOTA - FACULTAD DE MEDICINA Y CIENCIAS DE LA SALUD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</si>
  <si>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</si>
  <si>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</si>
  <si>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</si>
  <si>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2021 incluido IVA 19% </t>
  </si>
  <si>
    <t>Medios técnológicos  adicionales</t>
  </si>
  <si>
    <t xml:space="preserve">Medio de comunicación </t>
  </si>
  <si>
    <t>Valor Indivudual mes</t>
  </si>
  <si>
    <t>Valor Total mes</t>
  </si>
  <si>
    <t>Detector de Metales Guardas ingresos peatonales</t>
  </si>
  <si>
    <t>Valor Individual mes</t>
  </si>
  <si>
    <t>Valor Total de los Servicios 2021 más valor de los medios adicionales (IVA incluido)</t>
  </si>
  <si>
    <t xml:space="preserve">VALOR BASE DEL SERVICIO Tarifa incrementada en 6% para 2022 </t>
  </si>
  <si>
    <t>Valor Total de los Servicios 2022 antes de IVA</t>
  </si>
  <si>
    <t xml:space="preserve">Valor Total de los servicios año 2022 incluido IVA 19% </t>
  </si>
  <si>
    <t xml:space="preserve">Valor Total del servicios 2021 y 2022 proyeccion de aumento del SMMLV en 6% para 2022. Incluido IVA 19% </t>
  </si>
  <si>
    <t>sede calle 100</t>
  </si>
  <si>
    <t>facultad de salud</t>
  </si>
  <si>
    <t>campus granada norte</t>
  </si>
  <si>
    <t xml:space="preserve">GRUPO 2: SEDE CAMPUS NUEVA GRANADA </t>
  </si>
  <si>
    <t>SEDE CAMPUS NUEVA GRANADA</t>
  </si>
  <si>
    <r>
      <t>Servicios lunes a sabado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</si>
  <si>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t xml:space="preserve">Valor Total de los servicios año 2021 y 2022 incluido IVA 19% </t>
  </si>
  <si>
    <t xml:space="preserve">Plan corporativo Ilimitado medio de comunicación </t>
  </si>
  <si>
    <t xml:space="preserve">Medios técnológicos  adicionales por diez meses  </t>
  </si>
  <si>
    <t>Valor Total de los Servicios 2021 y 2022 más valor de los medios adicionales (IVA incluido)</t>
  </si>
  <si>
    <t>CALCULO DE TARIFA MINIMA PARTE 2021</t>
  </si>
  <si>
    <t>CALCULO DE TARIFA MINIMA PARTE 2021, 2022</t>
  </si>
  <si>
    <t>Los siguientes servicios se prestarán desde el 11 de Octubre de 2021 hasta el 31 de diciembre de 2021</t>
  </si>
  <si>
    <t>Los siguientes servicios se prestaran desde el 11 de octubre de 2021 hasta el 4 de diciembre de 2021</t>
  </si>
  <si>
    <t>Los siguientes servicios se prestarán desde el 11 de octubre de 2021 hasta el 31 de diciembre de 2021</t>
  </si>
  <si>
    <t>El siguiente servicio se prestarán desde el 11 de octubre de 2021 hasta el 4 de diciembre de 2021</t>
  </si>
  <si>
    <t>Los siguientes servicios se prestarán desde el 01 de Enero de 2022 hasta el 10 de agosto de 2022</t>
  </si>
  <si>
    <t>Los siguientes servicios se prestaran desde el 01 de febrero de 2022 hasta el 10 de junio de 2022 y del 25 de julio de 2022 hasta el 10 de agosto de 2022</t>
  </si>
  <si>
    <r>
      <t xml:space="preserve">Servicios lunes a sabado sin festivos 16 horas / 15 horas diurnas, 1 hora nocturna </t>
    </r>
    <r>
      <rPr>
        <b/>
        <sz val="12"/>
        <color indexed="8"/>
        <rFont val="Arial"/>
        <family val="2"/>
      </rPr>
      <t xml:space="preserve">manejador canino antinarcoticos </t>
    </r>
  </si>
  <si>
    <t>valor total del contrato del 11 de octubre de 2021 hasta el 4 de diciembre de 2021</t>
  </si>
  <si>
    <t>valor total del contrato desde el 11 de octubre de 2021 hasta el 4 de diciembre de 2021</t>
  </si>
  <si>
    <t>valor total del contrato desde el 01 de Enero de 2022 hasta el 10 de agosto de 2022</t>
  </si>
  <si>
    <t>valor total del contrato del 01 de febrero de 2022 hasta el 10 de junio de 2022 y del 25 de julio de 2022 hasta el 10 de agosto de 2022</t>
  </si>
  <si>
    <r>
      <t>Servicios lunes a viernes sin festivos 16 horas / 15 horas diurnas, 1 hora nocturna</t>
    </r>
    <r>
      <rPr>
        <b/>
        <sz val="10"/>
        <rFont val="Arial"/>
        <family val="2"/>
      </rPr>
      <t xml:space="preserve"> sin arma</t>
    </r>
  </si>
  <si>
    <r>
      <t xml:space="preserve">Servicios sabados 8 horas </t>
    </r>
    <r>
      <rPr>
        <b/>
        <sz val="10"/>
        <rFont val="Arial"/>
        <family val="2"/>
      </rPr>
      <t>sin arma</t>
    </r>
  </si>
  <si>
    <r>
      <t xml:space="preserve">Servicios sabados 12 horas </t>
    </r>
    <r>
      <rPr>
        <b/>
        <sz val="10"/>
        <rFont val="Arial"/>
        <family val="2"/>
      </rPr>
      <t>sin arma</t>
    </r>
  </si>
  <si>
    <r>
      <t xml:space="preserve">Servicios 24 horas Lunes a Domingo Incluidos festivos </t>
    </r>
    <r>
      <rPr>
        <b/>
        <sz val="10"/>
        <rFont val="Arial"/>
        <family val="2"/>
      </rPr>
      <t>sin arma</t>
    </r>
  </si>
  <si>
    <r>
      <t xml:space="preserve">Servicios 24 horas lunes a domingo incluidos festivos </t>
    </r>
    <r>
      <rPr>
        <b/>
        <sz val="10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</si>
  <si>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10"/>
        <rFont val="Arial"/>
        <family val="2"/>
      </rPr>
      <t>con arma</t>
    </r>
  </si>
  <si>
    <r>
      <t xml:space="preserve">Servicios 16 horas lunes a sábado sin festivos </t>
    </r>
    <r>
      <rPr>
        <b/>
        <sz val="10"/>
        <color indexed="8"/>
        <rFont val="Arial"/>
        <family val="2"/>
      </rPr>
      <t>manejador canino</t>
    </r>
    <r>
      <rPr>
        <sz val="10"/>
        <color indexed="8"/>
        <rFont val="Arial"/>
        <family val="2"/>
      </rPr>
      <t xml:space="preserve"> 15 horas diurno, 1 hora nocturna</t>
    </r>
  </si>
  <si>
    <r>
      <t xml:space="preserve">Servicios Lunes a viernes sin festivos 16 horas </t>
    </r>
    <r>
      <rPr>
        <b/>
        <sz val="10"/>
        <rFont val="Arial"/>
        <family val="2"/>
      </rPr>
      <t>sin arma</t>
    </r>
    <r>
      <rPr>
        <sz val="10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</si>
  <si>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10"/>
        <color indexed="8"/>
        <rFont val="Arial"/>
        <family val="2"/>
      </rPr>
      <t>manejador canino</t>
    </r>
    <r>
      <rPr>
        <sz val="10"/>
        <color indexed="8"/>
        <rFont val="Arial"/>
        <family val="2"/>
      </rPr>
      <t xml:space="preserve"> 15 horas diurno, 1 hora nocturna</t>
    </r>
  </si>
  <si>
    <r>
      <t xml:space="preserve">Servicios 24 horas Lunes a Domingo Incluidos festivos </t>
    </r>
    <r>
      <rPr>
        <b/>
        <sz val="10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</si>
  <si>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10"/>
        <color indexed="8"/>
        <rFont val="Arial"/>
        <family val="2"/>
      </rPr>
      <t xml:space="preserve">manejador canino, </t>
    </r>
    <r>
      <rPr>
        <sz val="10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</si>
  <si>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10"/>
        <color indexed="8"/>
        <rFont val="Arial"/>
        <family val="2"/>
      </rPr>
      <t>manejador canino</t>
    </r>
  </si>
  <si>
    <r>
      <t>Servicios lunes a viernes sin festivos, 12 horas</t>
    </r>
    <r>
      <rPr>
        <b/>
        <sz val="10"/>
        <rFont val="Arial"/>
        <family val="2"/>
      </rPr>
      <t xml:space="preserve"> sin arma, Peatonal Torniquete </t>
    </r>
  </si>
  <si>
    <r>
      <t xml:space="preserve">Servicios Lunes a viernes sin festivos 16 horas </t>
    </r>
    <r>
      <rPr>
        <b/>
        <sz val="10"/>
        <rFont val="Arial"/>
        <family val="2"/>
      </rPr>
      <t>con arma</t>
    </r>
    <r>
      <rPr>
        <sz val="10"/>
        <rFont val="Arial"/>
        <family val="2"/>
      </rPr>
      <t>, 15 horas diurno, 1 hora nocturna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</si>
</sst>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&quot;$&quot;* #,##0.00_-;\-&quot;$&quot;* #,##0.00_-;_-&quot;$&quot;* &quot;-&quot;??_-;_-@_-"/>
    <numFmt numFmtId="166" formatCode="0.000000"/>
    <numFmt numFmtId="167" formatCode="_-&quot;$&quot;* #,##0_-;\-&quot;$&quot;* #,##0_-;_-&quot;$&quot;* &quot;-&quot;??_-;_-@_-"/>
    <numFmt numFmtId="168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D27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6">
    <xf numFmtId="0" fontId="0" fillId="0" borderId="0" xfId="0"/>
    <xf numFmtId="0" fontId="8" fillId="5" borderId="8" xfId="0" applyFont="1" applyFill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4" fillId="0" borderId="0" xfId="3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9" fontId="10" fillId="0" borderId="8" xfId="3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9" fontId="10" fillId="0" borderId="8" xfId="3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9" fontId="10" fillId="0" borderId="27" xfId="3" applyFont="1" applyFill="1" applyBorder="1" applyAlignment="1">
      <alignment horizontal="center" vertical="center"/>
    </xf>
    <xf numFmtId="9" fontId="10" fillId="0" borderId="28" xfId="3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9" fontId="20" fillId="0" borderId="8" xfId="3" applyFont="1" applyFill="1" applyBorder="1" applyAlignment="1">
      <alignment horizontal="center" vertical="center"/>
    </xf>
    <xf numFmtId="10" fontId="20" fillId="0" borderId="8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9" fontId="20" fillId="0" borderId="8" xfId="3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9" fontId="20" fillId="4" borderId="8" xfId="0" applyNumberFormat="1" applyFont="1" applyFill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3" fontId="20" fillId="4" borderId="8" xfId="0" applyNumberFormat="1" applyFont="1" applyFill="1" applyBorder="1" applyAlignment="1">
      <alignment horizontal="center" vertical="center"/>
    </xf>
    <xf numFmtId="9" fontId="20" fillId="4" borderId="8" xfId="3" applyFont="1" applyFill="1" applyBorder="1" applyAlignment="1">
      <alignment horizontal="center" vertical="center"/>
    </xf>
    <xf numFmtId="10" fontId="20" fillId="4" borderId="8" xfId="0" applyNumberFormat="1" applyFont="1" applyFill="1" applyBorder="1" applyAlignment="1">
      <alignment horizontal="center" vertical="center"/>
    </xf>
    <xf numFmtId="1" fontId="20" fillId="4" borderId="9" xfId="0" applyNumberFormat="1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9" fontId="20" fillId="0" borderId="13" xfId="3" applyFont="1" applyFill="1" applyBorder="1" applyAlignment="1">
      <alignment horizontal="center" vertical="center"/>
    </xf>
    <xf numFmtId="10" fontId="20" fillId="0" borderId="13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24" fillId="0" borderId="0" xfId="0" applyFont="1"/>
    <xf numFmtId="3" fontId="15" fillId="3" borderId="4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10" fontId="24" fillId="0" borderId="13" xfId="3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10" fontId="24" fillId="0" borderId="0" xfId="3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10" fontId="25" fillId="0" borderId="0" xfId="3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0" fontId="25" fillId="0" borderId="13" xfId="3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/>
    <xf numFmtId="166" fontId="24" fillId="0" borderId="0" xfId="0" applyNumberFormat="1" applyFont="1"/>
    <xf numFmtId="166" fontId="24" fillId="0" borderId="0" xfId="0" applyNumberFormat="1" applyFont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9" fontId="20" fillId="0" borderId="0" xfId="3" applyFont="1" applyFill="1" applyBorder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3" fontId="20" fillId="4" borderId="0" xfId="0" applyNumberFormat="1" applyFont="1" applyFill="1" applyAlignment="1">
      <alignment horizontal="center" vertical="center"/>
    </xf>
    <xf numFmtId="9" fontId="20" fillId="4" borderId="0" xfId="3" applyFont="1" applyFill="1" applyBorder="1" applyAlignment="1">
      <alignment horizontal="center" vertical="center"/>
    </xf>
    <xf numFmtId="10" fontId="20" fillId="4" borderId="0" xfId="0" applyNumberFormat="1" applyFont="1" applyFill="1" applyAlignment="1">
      <alignment horizontal="center" vertical="center"/>
    </xf>
    <xf numFmtId="1" fontId="20" fillId="4" borderId="0" xfId="0" applyNumberFormat="1" applyFont="1" applyFill="1" applyAlignment="1">
      <alignment horizontal="center" vertical="center"/>
    </xf>
    <xf numFmtId="3" fontId="24" fillId="4" borderId="0" xfId="0" applyNumberFormat="1" applyFont="1" applyFill="1" applyAlignment="1">
      <alignment vertical="center"/>
    </xf>
    <xf numFmtId="0" fontId="24" fillId="4" borderId="0" xfId="0" applyFont="1" applyFill="1" applyAlignment="1">
      <alignment vertical="center"/>
    </xf>
    <xf numFmtId="167" fontId="24" fillId="0" borderId="0" xfId="2" applyNumberFormat="1" applyFont="1" applyAlignment="1">
      <alignment vertical="center"/>
    </xf>
    <xf numFmtId="168" fontId="24" fillId="0" borderId="0" xfId="1" applyNumberFormat="1" applyFont="1"/>
    <xf numFmtId="0" fontId="17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858c4f1bc6cc1af/UMNG/2021/ESTRUCTURACIONES/SERVICIO%20DE%20VIGILANCIA/ANEXO%205%20OFERTA%20ECON&#211;M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RON/Downloads/4.%20Liquidaci&#243;n%20de%20costos%20servicios%20de%20Vigilancia%20estudio%20previo%202021-2022%20campu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Servicios 2020-2021"/>
    </sheetNames>
    <sheetDataSet>
      <sheetData sheetId="0" refreshError="1">
        <row r="5">
          <cell r="J5">
            <v>7995028.8000000007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5079-E728-4245-AF9F-764A5187D636}">
  <sheetPr>
    <tabColor rgb="FFFFFF00"/>
  </sheetPr>
  <dimension ref="A2:R207"/>
  <sheetViews>
    <sheetView showGridLines="0" topLeftCell="A38" zoomScale="70" zoomScaleNormal="70" zoomScaleSheetLayoutView="85" workbookViewId="0">
      <selection activeCell="B49" sqref="B49:H83"/>
    </sheetView>
  </sheetViews>
  <sheetFormatPr baseColWidth="10" defaultRowHeight="12.75" x14ac:dyDescent="0.2"/>
  <cols>
    <col min="1" max="1" width="3.85546875" style="154" customWidth="1"/>
    <col min="2" max="2" width="22.85546875" style="154" customWidth="1"/>
    <col min="3" max="3" width="18" style="154" bestFit="1" customWidth="1"/>
    <col min="4" max="4" width="18.28515625" style="154" customWidth="1"/>
    <col min="5" max="5" width="12.5703125" style="154" customWidth="1"/>
    <col min="6" max="6" width="19.140625" style="154" customWidth="1"/>
    <col min="7" max="7" width="17.85546875" style="154" customWidth="1"/>
    <col min="8" max="8" width="20.7109375" style="154" customWidth="1"/>
    <col min="9" max="9" width="14.7109375" style="154" bestFit="1" customWidth="1"/>
    <col min="10" max="10" width="14.28515625" style="154" bestFit="1" customWidth="1"/>
    <col min="11" max="11" width="14.28515625" style="154" customWidth="1"/>
    <col min="12" max="12" width="17.42578125" style="154" bestFit="1" customWidth="1"/>
    <col min="13" max="14" width="17.42578125" style="154" customWidth="1"/>
    <col min="15" max="15" width="22" style="154" bestFit="1" customWidth="1"/>
    <col min="16" max="18" width="14.7109375" style="154" bestFit="1" customWidth="1"/>
    <col min="19" max="16384" width="11.42578125" style="154"/>
  </cols>
  <sheetData>
    <row r="2" spans="2:9" ht="13.5" thickBot="1" x14ac:dyDescent="0.25"/>
    <row r="3" spans="2:9" ht="13.5" thickBot="1" x14ac:dyDescent="0.25">
      <c r="C3" s="155" t="s">
        <v>45</v>
      </c>
      <c r="D3" s="156"/>
      <c r="E3" s="156"/>
      <c r="F3" s="156"/>
      <c r="G3" s="157"/>
    </row>
    <row r="4" spans="2:9" x14ac:dyDescent="0.2">
      <c r="C4" s="158"/>
      <c r="D4" s="159"/>
      <c r="E4" s="159" t="s">
        <v>1</v>
      </c>
      <c r="F4" s="159" t="s">
        <v>2</v>
      </c>
      <c r="G4" s="160" t="s">
        <v>3</v>
      </c>
    </row>
    <row r="5" spans="2:9" ht="13.5" thickBot="1" x14ac:dyDescent="0.25">
      <c r="C5" s="161" t="s">
        <v>4</v>
      </c>
      <c r="D5" s="162"/>
      <c r="E5" s="163">
        <v>908526</v>
      </c>
      <c r="F5" s="164">
        <v>8.8000000000000007</v>
      </c>
      <c r="G5" s="165">
        <f>E5*F5</f>
        <v>7995028.8000000007</v>
      </c>
    </row>
    <row r="6" spans="2:9" ht="13.5" thickBot="1" x14ac:dyDescent="0.25">
      <c r="C6" s="166"/>
      <c r="D6" s="167"/>
      <c r="E6" s="168"/>
      <c r="F6" s="169"/>
      <c r="G6" s="168"/>
      <c r="H6" s="170"/>
      <c r="I6" s="168"/>
    </row>
    <row r="7" spans="2:9" x14ac:dyDescent="0.2">
      <c r="C7" s="171" t="s">
        <v>46</v>
      </c>
      <c r="D7" s="172"/>
      <c r="E7" s="172"/>
      <c r="F7" s="172"/>
      <c r="G7" s="173"/>
      <c r="H7" s="170"/>
      <c r="I7" s="168"/>
    </row>
    <row r="8" spans="2:9" x14ac:dyDescent="0.2">
      <c r="C8" s="174"/>
      <c r="D8" s="175" t="s">
        <v>0</v>
      </c>
      <c r="E8" s="175" t="s">
        <v>1</v>
      </c>
      <c r="F8" s="175" t="s">
        <v>2</v>
      </c>
      <c r="G8" s="176" t="s">
        <v>3</v>
      </c>
      <c r="H8" s="170"/>
      <c r="I8" s="168"/>
    </row>
    <row r="9" spans="2:9" x14ac:dyDescent="0.2">
      <c r="C9" s="177" t="s">
        <v>4</v>
      </c>
      <c r="D9" s="178"/>
      <c r="E9" s="179">
        <f>E5</f>
        <v>908526</v>
      </c>
      <c r="F9" s="180">
        <v>8.8000000000000007</v>
      </c>
      <c r="G9" s="181">
        <f>E9*F9</f>
        <v>7995028.8000000007</v>
      </c>
      <c r="H9" s="170"/>
      <c r="I9" s="168"/>
    </row>
    <row r="10" spans="2:9" ht="13.5" thickBot="1" x14ac:dyDescent="0.25">
      <c r="C10" s="182" t="s">
        <v>5</v>
      </c>
      <c r="D10" s="183">
        <v>0.06</v>
      </c>
      <c r="E10" s="163">
        <f>E9*(1+D10)</f>
        <v>963037.56</v>
      </c>
      <c r="F10" s="164">
        <v>8.8000000000000007</v>
      </c>
      <c r="G10" s="165">
        <f>E10*F10</f>
        <v>8474730.5280000009</v>
      </c>
      <c r="H10" s="170"/>
      <c r="I10" s="168"/>
    </row>
    <row r="11" spans="2:9" ht="13.5" thickBot="1" x14ac:dyDescent="0.25">
      <c r="F11" s="184"/>
      <c r="G11" s="167"/>
    </row>
    <row r="12" spans="2:9" ht="21" customHeight="1" x14ac:dyDescent="0.2">
      <c r="B12" s="68" t="s">
        <v>6</v>
      </c>
      <c r="C12" s="69"/>
      <c r="D12" s="69"/>
      <c r="E12" s="69"/>
      <c r="F12" s="69"/>
      <c r="G12" s="69"/>
      <c r="H12" s="70"/>
    </row>
    <row r="13" spans="2:9" ht="27" customHeight="1" thickBot="1" x14ac:dyDescent="0.25">
      <c r="B13" s="71"/>
      <c r="C13" s="72"/>
      <c r="D13" s="72"/>
      <c r="E13" s="72"/>
      <c r="F13" s="72"/>
      <c r="G13" s="72"/>
      <c r="H13" s="73"/>
    </row>
    <row r="14" spans="2:9" ht="48" customHeight="1" x14ac:dyDescent="0.2">
      <c r="B14" s="74" t="s">
        <v>7</v>
      </c>
      <c r="C14" s="75"/>
      <c r="D14" s="75"/>
      <c r="E14" s="75"/>
      <c r="F14" s="75"/>
      <c r="G14" s="75"/>
      <c r="H14" s="76"/>
    </row>
    <row r="15" spans="2:9" ht="51" x14ac:dyDescent="0.2">
      <c r="B15" s="77" t="s">
        <v>8</v>
      </c>
      <c r="C15" s="78" t="s">
        <v>9</v>
      </c>
      <c r="D15" s="79" t="s">
        <v>10</v>
      </c>
      <c r="E15" s="78" t="s">
        <v>11</v>
      </c>
      <c r="F15" s="78" t="s">
        <v>12</v>
      </c>
      <c r="G15" s="78" t="s">
        <v>13</v>
      </c>
      <c r="H15" s="80" t="s">
        <v>14</v>
      </c>
    </row>
    <row r="16" spans="2:9" ht="23.25" customHeight="1" x14ac:dyDescent="0.2">
      <c r="B16" s="81" t="s">
        <v>15</v>
      </c>
      <c r="C16" s="82"/>
      <c r="D16" s="82"/>
      <c r="E16" s="82"/>
      <c r="F16" s="82"/>
      <c r="G16" s="82"/>
      <c r="H16" s="83"/>
    </row>
    <row r="17" spans="2:14" ht="23.25" customHeight="1" x14ac:dyDescent="0.2">
      <c r="B17" s="84" t="s">
        <v>47</v>
      </c>
      <c r="C17" s="85"/>
      <c r="D17" s="85"/>
      <c r="E17" s="85"/>
      <c r="F17" s="85"/>
      <c r="G17" s="85"/>
      <c r="H17" s="86"/>
    </row>
    <row r="18" spans="2:14" s="185" customFormat="1" ht="37.5" customHeight="1" x14ac:dyDescent="0.25">
      <c r="B18" s="87" t="s">
        <v>58</v>
      </c>
      <c r="C18" s="88">
        <v>7</v>
      </c>
      <c r="D18" s="89">
        <f>$G$5</f>
        <v>7995028.8000000007</v>
      </c>
      <c r="E18" s="90">
        <v>0.08</v>
      </c>
      <c r="F18" s="89">
        <f>D18*E18</f>
        <v>639602.30400000012</v>
      </c>
      <c r="G18" s="91">
        <v>0.55969999999999998</v>
      </c>
      <c r="H18" s="92">
        <v>20</v>
      </c>
    </row>
    <row r="19" spans="2:14" s="185" customFormat="1" ht="37.5" customHeight="1" x14ac:dyDescent="0.25">
      <c r="B19" s="87"/>
      <c r="C19" s="88"/>
      <c r="D19" s="89"/>
      <c r="E19" s="90"/>
      <c r="F19" s="89"/>
      <c r="G19" s="91">
        <v>0.44030000000000002</v>
      </c>
      <c r="H19" s="92"/>
    </row>
    <row r="20" spans="2:14" s="185" customFormat="1" ht="25.5" x14ac:dyDescent="0.25">
      <c r="B20" s="93" t="s">
        <v>59</v>
      </c>
      <c r="C20" s="94">
        <v>3</v>
      </c>
      <c r="D20" s="95">
        <f t="shared" ref="D20:D25" si="0">$G$5</f>
        <v>7995028.8000000007</v>
      </c>
      <c r="E20" s="96">
        <v>0.08</v>
      </c>
      <c r="F20" s="95">
        <f>D20*E20</f>
        <v>639602.30400000012</v>
      </c>
      <c r="G20" s="91">
        <v>0.55969999999999998</v>
      </c>
      <c r="H20" s="97">
        <v>4</v>
      </c>
    </row>
    <row r="21" spans="2:14" s="185" customFormat="1" ht="25.5" x14ac:dyDescent="0.25">
      <c r="B21" s="93" t="s">
        <v>60</v>
      </c>
      <c r="C21" s="94">
        <v>4</v>
      </c>
      <c r="D21" s="95">
        <f t="shared" si="0"/>
        <v>7995028.8000000007</v>
      </c>
      <c r="E21" s="96">
        <v>0.08</v>
      </c>
      <c r="F21" s="95">
        <f t="shared" ref="F21:F22" si="1">D21*E21</f>
        <v>639602.30400000012</v>
      </c>
      <c r="G21" s="91">
        <v>0.55969999999999998</v>
      </c>
      <c r="H21" s="97">
        <v>4</v>
      </c>
    </row>
    <row r="22" spans="2:14" s="185" customFormat="1" ht="38.25" x14ac:dyDescent="0.25">
      <c r="B22" s="93" t="s">
        <v>61</v>
      </c>
      <c r="C22" s="94">
        <v>3</v>
      </c>
      <c r="D22" s="95">
        <f t="shared" si="0"/>
        <v>7995028.8000000007</v>
      </c>
      <c r="E22" s="96">
        <v>0.08</v>
      </c>
      <c r="F22" s="95">
        <f t="shared" si="1"/>
        <v>639602.30400000012</v>
      </c>
      <c r="G22" s="98">
        <v>1</v>
      </c>
      <c r="H22" s="97">
        <v>30</v>
      </c>
    </row>
    <row r="23" spans="2:14" s="185" customFormat="1" ht="51" x14ac:dyDescent="0.25">
      <c r="B23" s="93" t="s">
        <v>62</v>
      </c>
      <c r="C23" s="94">
        <v>1</v>
      </c>
      <c r="D23" s="95">
        <f t="shared" si="0"/>
        <v>7995028.8000000007</v>
      </c>
      <c r="E23" s="96">
        <v>0.11</v>
      </c>
      <c r="F23" s="95">
        <f>D23*E23</f>
        <v>879453.16800000006</v>
      </c>
      <c r="G23" s="99">
        <v>1</v>
      </c>
      <c r="H23" s="97">
        <v>30</v>
      </c>
    </row>
    <row r="24" spans="2:14" s="185" customFormat="1" ht="38.25" x14ac:dyDescent="0.25">
      <c r="B24" s="93" t="s">
        <v>63</v>
      </c>
      <c r="C24" s="100">
        <v>1</v>
      </c>
      <c r="D24" s="95">
        <f t="shared" si="0"/>
        <v>7995028.8000000007</v>
      </c>
      <c r="E24" s="96">
        <v>0.1</v>
      </c>
      <c r="F24" s="95">
        <f t="shared" ref="F24" si="2">D24*E24</f>
        <v>799502.88000000012</v>
      </c>
      <c r="G24" s="99">
        <v>1</v>
      </c>
      <c r="H24" s="97">
        <v>30</v>
      </c>
      <c r="I24" s="186"/>
      <c r="J24" s="186"/>
      <c r="K24" s="186"/>
      <c r="L24" s="186"/>
      <c r="M24" s="186"/>
      <c r="N24" s="186"/>
    </row>
    <row r="25" spans="2:14" s="185" customFormat="1" ht="60.75" customHeight="1" x14ac:dyDescent="0.25">
      <c r="B25" s="101" t="s">
        <v>64</v>
      </c>
      <c r="C25" s="102">
        <v>1</v>
      </c>
      <c r="D25" s="103">
        <f t="shared" si="0"/>
        <v>7995028.8000000007</v>
      </c>
      <c r="E25" s="104">
        <v>0.11</v>
      </c>
      <c r="F25" s="103">
        <f>D25*E25</f>
        <v>879453.16800000006</v>
      </c>
      <c r="G25" s="105">
        <v>0.55969999999999998</v>
      </c>
      <c r="H25" s="106">
        <v>24</v>
      </c>
    </row>
    <row r="26" spans="2:14" s="188" customFormat="1" ht="60.75" customHeight="1" x14ac:dyDescent="0.2">
      <c r="B26" s="101"/>
      <c r="C26" s="102"/>
      <c r="D26" s="103"/>
      <c r="E26" s="104"/>
      <c r="F26" s="103"/>
      <c r="G26" s="105">
        <v>0.44030000000000002</v>
      </c>
      <c r="H26" s="106"/>
      <c r="I26" s="187"/>
      <c r="J26" s="187"/>
      <c r="K26" s="187"/>
      <c r="L26" s="187"/>
      <c r="M26" s="187"/>
      <c r="N26" s="187"/>
    </row>
    <row r="27" spans="2:14" s="185" customFormat="1" ht="48" customHeight="1" x14ac:dyDescent="0.25">
      <c r="B27" s="84" t="s">
        <v>48</v>
      </c>
      <c r="C27" s="85"/>
      <c r="D27" s="85"/>
      <c r="E27" s="85"/>
      <c r="F27" s="85"/>
      <c r="G27" s="85"/>
      <c r="H27" s="86"/>
    </row>
    <row r="28" spans="2:14" s="189" customFormat="1" ht="39.75" customHeight="1" x14ac:dyDescent="0.25">
      <c r="B28" s="87" t="s">
        <v>65</v>
      </c>
      <c r="C28" s="88">
        <v>1</v>
      </c>
      <c r="D28" s="89">
        <f>$G$5</f>
        <v>7995028.8000000007</v>
      </c>
      <c r="E28" s="90">
        <v>0.1</v>
      </c>
      <c r="F28" s="89">
        <f>E28*D28</f>
        <v>799502.88000000012</v>
      </c>
      <c r="G28" s="91">
        <v>0.55969999999999998</v>
      </c>
      <c r="H28" s="92">
        <v>20</v>
      </c>
      <c r="I28" s="186"/>
      <c r="J28" s="186"/>
      <c r="K28" s="186"/>
      <c r="L28" s="186"/>
      <c r="M28" s="186"/>
      <c r="N28" s="186"/>
    </row>
    <row r="29" spans="2:14" s="189" customFormat="1" ht="43.5" customHeight="1" x14ac:dyDescent="0.25">
      <c r="B29" s="87"/>
      <c r="C29" s="88"/>
      <c r="D29" s="89"/>
      <c r="E29" s="90"/>
      <c r="F29" s="89"/>
      <c r="G29" s="91">
        <v>0.44030000000000002</v>
      </c>
      <c r="H29" s="92"/>
      <c r="I29" s="186"/>
      <c r="J29" s="186"/>
      <c r="K29" s="186"/>
      <c r="L29" s="186"/>
      <c r="M29" s="186"/>
      <c r="N29" s="186"/>
    </row>
    <row r="30" spans="2:14" s="189" customFormat="1" ht="42.75" customHeight="1" x14ac:dyDescent="0.25">
      <c r="B30" s="101" t="s">
        <v>66</v>
      </c>
      <c r="C30" s="88">
        <v>1</v>
      </c>
      <c r="D30" s="89">
        <f>$G$5</f>
        <v>7995028.8000000007</v>
      </c>
      <c r="E30" s="90">
        <v>0.11</v>
      </c>
      <c r="F30" s="89">
        <f>E30*D30</f>
        <v>879453.16800000006</v>
      </c>
      <c r="G30" s="91">
        <v>0.55969999999999998</v>
      </c>
      <c r="H30" s="92">
        <v>20</v>
      </c>
      <c r="I30" s="186"/>
      <c r="J30" s="186"/>
      <c r="K30" s="186"/>
      <c r="L30" s="186"/>
      <c r="M30" s="186"/>
      <c r="N30" s="186"/>
    </row>
    <row r="31" spans="2:14" s="189" customFormat="1" ht="61.5" customHeight="1" x14ac:dyDescent="0.25">
      <c r="B31" s="101"/>
      <c r="C31" s="88"/>
      <c r="D31" s="89"/>
      <c r="E31" s="90"/>
      <c r="F31" s="89"/>
      <c r="G31" s="91">
        <v>0.44030000000000002</v>
      </c>
      <c r="H31" s="92"/>
      <c r="I31" s="186"/>
      <c r="J31" s="186"/>
      <c r="K31" s="186"/>
      <c r="L31" s="186"/>
      <c r="M31" s="186"/>
      <c r="N31" s="186"/>
    </row>
    <row r="32" spans="2:14" s="185" customFormat="1" x14ac:dyDescent="0.25">
      <c r="B32" s="107" t="s">
        <v>19</v>
      </c>
      <c r="C32" s="108"/>
      <c r="D32" s="108"/>
      <c r="E32" s="108"/>
      <c r="F32" s="108"/>
      <c r="G32" s="108"/>
      <c r="H32" s="109"/>
      <c r="I32" s="186"/>
      <c r="J32" s="186"/>
      <c r="K32" s="186"/>
      <c r="L32" s="186"/>
      <c r="M32" s="186"/>
      <c r="N32" s="186"/>
    </row>
    <row r="33" spans="2:14" s="185" customFormat="1" x14ac:dyDescent="0.25">
      <c r="B33" s="107" t="s">
        <v>49</v>
      </c>
      <c r="C33" s="108"/>
      <c r="D33" s="108"/>
      <c r="E33" s="108"/>
      <c r="F33" s="108"/>
      <c r="G33" s="108"/>
      <c r="H33" s="109"/>
      <c r="I33" s="186"/>
      <c r="J33" s="186"/>
      <c r="K33" s="186"/>
      <c r="L33" s="186"/>
      <c r="M33" s="186"/>
      <c r="N33" s="186"/>
    </row>
    <row r="34" spans="2:14" s="185" customFormat="1" ht="58.5" customHeight="1" x14ac:dyDescent="0.25">
      <c r="B34" s="110" t="s">
        <v>67</v>
      </c>
      <c r="C34" s="94">
        <v>2</v>
      </c>
      <c r="D34" s="95">
        <f>$G$5</f>
        <v>7995028.8000000007</v>
      </c>
      <c r="E34" s="96">
        <v>0.08</v>
      </c>
      <c r="F34" s="95">
        <f>D34*E34</f>
        <v>639602.30400000012</v>
      </c>
      <c r="G34" s="98">
        <v>1</v>
      </c>
      <c r="H34" s="111">
        <v>30</v>
      </c>
      <c r="I34" s="186"/>
      <c r="J34" s="186"/>
      <c r="K34" s="186"/>
      <c r="L34" s="186"/>
      <c r="M34" s="186"/>
      <c r="N34" s="186"/>
    </row>
    <row r="35" spans="2:14" s="185" customFormat="1" ht="49.5" customHeight="1" x14ac:dyDescent="0.25">
      <c r="B35" s="101" t="s">
        <v>68</v>
      </c>
      <c r="C35" s="88">
        <v>1</v>
      </c>
      <c r="D35" s="89">
        <f>$G$5</f>
        <v>7995028.8000000007</v>
      </c>
      <c r="E35" s="90">
        <v>0.11</v>
      </c>
      <c r="F35" s="89">
        <f>E35*D35</f>
        <v>879453.16800000006</v>
      </c>
      <c r="G35" s="105">
        <v>0.55969999999999998</v>
      </c>
      <c r="H35" s="106">
        <v>20</v>
      </c>
      <c r="I35" s="186"/>
      <c r="J35" s="186"/>
      <c r="K35" s="186"/>
      <c r="L35" s="186"/>
      <c r="M35" s="186"/>
      <c r="N35" s="186"/>
    </row>
    <row r="36" spans="2:14" s="185" customFormat="1" ht="46.5" customHeight="1" x14ac:dyDescent="0.25">
      <c r="B36" s="101"/>
      <c r="C36" s="88"/>
      <c r="D36" s="89"/>
      <c r="E36" s="90"/>
      <c r="F36" s="89"/>
      <c r="G36" s="105">
        <v>0.44030000000000002</v>
      </c>
      <c r="H36" s="106"/>
      <c r="I36" s="186"/>
      <c r="J36" s="186"/>
      <c r="K36" s="186"/>
      <c r="L36" s="186"/>
      <c r="M36" s="186"/>
      <c r="N36" s="186"/>
    </row>
    <row r="37" spans="2:14" s="189" customFormat="1" ht="45" customHeight="1" x14ac:dyDescent="0.25">
      <c r="B37" s="110" t="s">
        <v>69</v>
      </c>
      <c r="C37" s="94">
        <v>1</v>
      </c>
      <c r="D37" s="95">
        <f>$G$5</f>
        <v>7995028.8000000007</v>
      </c>
      <c r="E37" s="96">
        <v>0.11</v>
      </c>
      <c r="F37" s="95">
        <f>D37*E37</f>
        <v>879453.16800000006</v>
      </c>
      <c r="G37" s="105">
        <v>0.55969999999999998</v>
      </c>
      <c r="H37" s="111">
        <v>4</v>
      </c>
      <c r="I37" s="186"/>
      <c r="J37" s="186"/>
      <c r="K37" s="186"/>
      <c r="L37" s="186"/>
      <c r="M37" s="186"/>
      <c r="N37" s="186"/>
    </row>
    <row r="38" spans="2:14" s="185" customFormat="1" x14ac:dyDescent="0.25">
      <c r="B38" s="107" t="s">
        <v>19</v>
      </c>
      <c r="C38" s="108"/>
      <c r="D38" s="108"/>
      <c r="E38" s="108"/>
      <c r="F38" s="108"/>
      <c r="G38" s="108"/>
      <c r="H38" s="109"/>
      <c r="I38" s="186"/>
      <c r="J38" s="186"/>
      <c r="K38" s="186"/>
      <c r="L38" s="186"/>
      <c r="M38" s="186"/>
      <c r="N38" s="186"/>
    </row>
    <row r="39" spans="2:14" s="185" customFormat="1" ht="46.5" customHeight="1" x14ac:dyDescent="0.25">
      <c r="B39" s="107" t="s">
        <v>50</v>
      </c>
      <c r="C39" s="108"/>
      <c r="D39" s="108"/>
      <c r="E39" s="108"/>
      <c r="F39" s="108"/>
      <c r="G39" s="108"/>
      <c r="H39" s="109"/>
      <c r="I39" s="186"/>
      <c r="J39" s="186"/>
      <c r="K39" s="186"/>
      <c r="L39" s="186"/>
      <c r="M39" s="186"/>
      <c r="N39" s="186"/>
    </row>
    <row r="40" spans="2:14" s="185" customFormat="1" ht="75" customHeight="1" thickBot="1" x14ac:dyDescent="0.3">
      <c r="B40" s="112" t="s">
        <v>70</v>
      </c>
      <c r="C40" s="113">
        <v>1</v>
      </c>
      <c r="D40" s="114">
        <f>$G$5</f>
        <v>7995028.8000000007</v>
      </c>
      <c r="E40" s="115">
        <v>0.08</v>
      </c>
      <c r="F40" s="114">
        <f>D40*E40</f>
        <v>639602.30400000012</v>
      </c>
      <c r="G40" s="116">
        <v>0.55969999999999998</v>
      </c>
      <c r="H40" s="117">
        <v>20</v>
      </c>
      <c r="I40" s="186"/>
      <c r="J40" s="186"/>
      <c r="K40" s="186"/>
      <c r="L40" s="186"/>
      <c r="M40" s="186"/>
      <c r="N40" s="186"/>
    </row>
    <row r="41" spans="2:14" s="185" customFormat="1" x14ac:dyDescent="0.25">
      <c r="B41" s="118" t="s">
        <v>20</v>
      </c>
      <c r="C41" s="119"/>
      <c r="D41" s="119"/>
      <c r="E41" s="119"/>
      <c r="F41" s="119"/>
      <c r="G41" s="119"/>
      <c r="H41" s="120"/>
      <c r="I41" s="186"/>
      <c r="J41" s="186"/>
      <c r="K41" s="186"/>
      <c r="L41" s="186"/>
      <c r="M41" s="186"/>
      <c r="N41" s="186"/>
    </row>
    <row r="42" spans="2:14" s="185" customFormat="1" x14ac:dyDescent="0.25">
      <c r="B42" s="121" t="s">
        <v>21</v>
      </c>
      <c r="C42" s="122"/>
      <c r="D42" s="122"/>
      <c r="E42" s="122"/>
      <c r="F42" s="122"/>
      <c r="G42" s="122"/>
      <c r="H42" s="123"/>
      <c r="I42" s="186"/>
      <c r="J42" s="186"/>
      <c r="K42" s="186"/>
      <c r="L42" s="186"/>
      <c r="M42" s="186"/>
      <c r="N42" s="186"/>
    </row>
    <row r="43" spans="2:14" s="185" customFormat="1" x14ac:dyDescent="0.25">
      <c r="B43" s="121" t="s">
        <v>22</v>
      </c>
      <c r="C43" s="122"/>
      <c r="D43" s="122"/>
      <c r="E43" s="122"/>
      <c r="F43" s="122"/>
      <c r="G43" s="122"/>
      <c r="H43" s="123"/>
      <c r="I43" s="186"/>
      <c r="J43" s="186"/>
      <c r="K43" s="186"/>
      <c r="L43" s="186"/>
      <c r="M43" s="186"/>
      <c r="N43" s="186"/>
    </row>
    <row r="44" spans="2:14" s="185" customFormat="1" x14ac:dyDescent="0.25">
      <c r="B44" s="124" t="s">
        <v>23</v>
      </c>
      <c r="C44" s="125"/>
      <c r="D44" s="125"/>
      <c r="E44" s="125"/>
      <c r="F44" s="125"/>
      <c r="G44" s="125"/>
      <c r="H44" s="126"/>
      <c r="I44" s="186"/>
      <c r="J44" s="186"/>
      <c r="K44" s="186"/>
      <c r="L44" s="186"/>
      <c r="M44" s="186"/>
      <c r="N44" s="186"/>
    </row>
    <row r="45" spans="2:14" s="185" customFormat="1" x14ac:dyDescent="0.25">
      <c r="B45" s="124" t="s">
        <v>24</v>
      </c>
      <c r="C45" s="127" t="s">
        <v>25</v>
      </c>
      <c r="D45" s="128"/>
      <c r="E45" s="129">
        <v>7</v>
      </c>
      <c r="F45" s="129" t="s">
        <v>26</v>
      </c>
      <c r="G45" s="130">
        <v>140000</v>
      </c>
      <c r="H45" s="131" t="s">
        <v>27</v>
      </c>
      <c r="I45" s="186"/>
      <c r="J45" s="186"/>
      <c r="K45" s="186"/>
      <c r="L45" s="186"/>
      <c r="M45" s="186"/>
      <c r="N45" s="186"/>
    </row>
    <row r="46" spans="2:14" s="185" customFormat="1" x14ac:dyDescent="0.25">
      <c r="B46" s="124"/>
      <c r="C46" s="127" t="s">
        <v>28</v>
      </c>
      <c r="D46" s="128"/>
      <c r="E46" s="129">
        <v>3</v>
      </c>
      <c r="F46" s="129" t="s">
        <v>29</v>
      </c>
      <c r="G46" s="130">
        <v>25000</v>
      </c>
      <c r="H46" s="131" t="s">
        <v>27</v>
      </c>
      <c r="I46" s="186"/>
      <c r="J46" s="186"/>
      <c r="K46" s="186"/>
      <c r="L46" s="186"/>
      <c r="M46" s="186"/>
      <c r="N46" s="186"/>
    </row>
    <row r="47" spans="2:14" s="185" customFormat="1" x14ac:dyDescent="0.25">
      <c r="B47" s="121" t="s">
        <v>43</v>
      </c>
      <c r="C47" s="122"/>
      <c r="D47" s="122"/>
      <c r="E47" s="122"/>
      <c r="F47" s="122"/>
      <c r="G47" s="122"/>
      <c r="H47" s="123"/>
      <c r="I47" s="186"/>
      <c r="J47" s="186"/>
      <c r="K47" s="186"/>
      <c r="L47" s="186"/>
      <c r="M47" s="186"/>
      <c r="N47" s="186"/>
    </row>
    <row r="48" spans="2:14" s="185" customFormat="1" ht="13.5" thickBot="1" x14ac:dyDescent="0.3">
      <c r="B48" s="132" t="s">
        <v>30</v>
      </c>
      <c r="C48" s="133"/>
      <c r="D48" s="133"/>
      <c r="E48" s="133"/>
      <c r="F48" s="133"/>
      <c r="G48" s="133"/>
      <c r="H48" s="134"/>
      <c r="I48" s="186"/>
      <c r="J48" s="186"/>
      <c r="K48" s="186"/>
      <c r="L48" s="186"/>
      <c r="M48" s="186"/>
      <c r="N48" s="186"/>
    </row>
    <row r="49" spans="2:14" s="185" customFormat="1" ht="27" customHeight="1" x14ac:dyDescent="0.25">
      <c r="B49" s="68" t="s">
        <v>6</v>
      </c>
      <c r="C49" s="69"/>
      <c r="D49" s="69"/>
      <c r="E49" s="69"/>
      <c r="F49" s="69"/>
      <c r="G49" s="69"/>
      <c r="H49" s="70"/>
      <c r="I49" s="186"/>
      <c r="J49" s="186"/>
      <c r="K49" s="186"/>
      <c r="L49" s="186"/>
      <c r="M49" s="186"/>
      <c r="N49" s="186"/>
    </row>
    <row r="50" spans="2:14" s="185" customFormat="1" ht="27" customHeight="1" thickBot="1" x14ac:dyDescent="0.3">
      <c r="B50" s="71"/>
      <c r="C50" s="72"/>
      <c r="D50" s="72"/>
      <c r="E50" s="72"/>
      <c r="F50" s="72"/>
      <c r="G50" s="72"/>
      <c r="H50" s="73"/>
      <c r="I50" s="186"/>
      <c r="J50" s="186"/>
      <c r="K50" s="186"/>
      <c r="L50" s="186"/>
      <c r="M50" s="186"/>
      <c r="N50" s="186"/>
    </row>
    <row r="51" spans="2:14" s="185" customFormat="1" x14ac:dyDescent="0.25">
      <c r="B51" s="135">
        <v>2022</v>
      </c>
      <c r="C51" s="136"/>
      <c r="D51" s="136"/>
      <c r="E51" s="136"/>
      <c r="F51" s="136"/>
      <c r="G51" s="136"/>
      <c r="H51" s="137"/>
      <c r="I51" s="186"/>
      <c r="J51" s="186"/>
      <c r="K51" s="186"/>
      <c r="L51" s="186"/>
      <c r="M51" s="186"/>
      <c r="N51" s="186"/>
    </row>
    <row r="52" spans="2:14" s="185" customFormat="1" ht="45" customHeight="1" x14ac:dyDescent="0.25">
      <c r="B52" s="138" t="s">
        <v>7</v>
      </c>
      <c r="C52" s="139"/>
      <c r="D52" s="139"/>
      <c r="E52" s="139"/>
      <c r="F52" s="139"/>
      <c r="G52" s="139"/>
      <c r="H52" s="140"/>
      <c r="I52" s="186"/>
      <c r="J52" s="186"/>
      <c r="K52" s="186"/>
      <c r="L52" s="186"/>
      <c r="M52" s="186"/>
      <c r="N52" s="186"/>
    </row>
    <row r="53" spans="2:14" s="185" customFormat="1" ht="51" x14ac:dyDescent="0.25">
      <c r="B53" s="141" t="s">
        <v>8</v>
      </c>
      <c r="C53" s="142" t="s">
        <v>9</v>
      </c>
      <c r="D53" s="143" t="s">
        <v>31</v>
      </c>
      <c r="E53" s="142" t="s">
        <v>11</v>
      </c>
      <c r="F53" s="142" t="s">
        <v>12</v>
      </c>
      <c r="G53" s="142" t="s">
        <v>13</v>
      </c>
      <c r="H53" s="144" t="s">
        <v>14</v>
      </c>
      <c r="I53" s="186"/>
      <c r="J53" s="186"/>
      <c r="K53" s="186"/>
      <c r="L53" s="186"/>
      <c r="M53" s="186"/>
      <c r="N53" s="186"/>
    </row>
    <row r="54" spans="2:14" s="185" customFormat="1" x14ac:dyDescent="0.25">
      <c r="B54" s="145" t="s">
        <v>15</v>
      </c>
      <c r="C54" s="146"/>
      <c r="D54" s="146"/>
      <c r="E54" s="146"/>
      <c r="F54" s="146"/>
      <c r="G54" s="146"/>
      <c r="H54" s="147"/>
      <c r="I54" s="186"/>
      <c r="J54" s="186"/>
      <c r="K54" s="186"/>
      <c r="L54" s="186"/>
      <c r="M54" s="186"/>
      <c r="N54" s="186"/>
    </row>
    <row r="55" spans="2:14" s="185" customFormat="1" x14ac:dyDescent="0.25">
      <c r="B55" s="84" t="s">
        <v>51</v>
      </c>
      <c r="C55" s="85"/>
      <c r="D55" s="85"/>
      <c r="E55" s="85"/>
      <c r="F55" s="85"/>
      <c r="G55" s="85"/>
      <c r="H55" s="86"/>
      <c r="I55" s="186"/>
      <c r="J55" s="186"/>
      <c r="K55" s="186"/>
      <c r="L55" s="186"/>
      <c r="M55" s="186"/>
      <c r="N55" s="186"/>
    </row>
    <row r="56" spans="2:14" s="185" customFormat="1" ht="41.25" customHeight="1" x14ac:dyDescent="0.25">
      <c r="B56" s="87" t="s">
        <v>58</v>
      </c>
      <c r="C56" s="88">
        <v>7</v>
      </c>
      <c r="D56" s="89">
        <f>$G$10</f>
        <v>8474730.5280000009</v>
      </c>
      <c r="E56" s="90">
        <v>0.08</v>
      </c>
      <c r="F56" s="89">
        <f>D56*E56</f>
        <v>677978.44224000012</v>
      </c>
      <c r="G56" s="91">
        <v>0.55969999999999998</v>
      </c>
      <c r="H56" s="92">
        <v>20</v>
      </c>
      <c r="I56" s="186"/>
      <c r="J56" s="186"/>
      <c r="K56" s="186"/>
      <c r="L56" s="186"/>
      <c r="M56" s="186"/>
      <c r="N56" s="186"/>
    </row>
    <row r="57" spans="2:14" s="185" customFormat="1" ht="45" customHeight="1" x14ac:dyDescent="0.25">
      <c r="B57" s="87"/>
      <c r="C57" s="88"/>
      <c r="D57" s="89"/>
      <c r="E57" s="90"/>
      <c r="F57" s="89"/>
      <c r="G57" s="91">
        <v>0.44030000000000002</v>
      </c>
      <c r="H57" s="92"/>
      <c r="I57" s="186"/>
      <c r="J57" s="186"/>
      <c r="K57" s="186"/>
      <c r="L57" s="186"/>
      <c r="M57" s="186"/>
      <c r="N57" s="186"/>
    </row>
    <row r="58" spans="2:14" s="185" customFormat="1" ht="25.5" x14ac:dyDescent="0.25">
      <c r="B58" s="93" t="s">
        <v>59</v>
      </c>
      <c r="C58" s="94">
        <v>3</v>
      </c>
      <c r="D58" s="95">
        <f t="shared" ref="D58:D63" si="3">$G$10</f>
        <v>8474730.5280000009</v>
      </c>
      <c r="E58" s="96">
        <v>0.08</v>
      </c>
      <c r="F58" s="95">
        <f>D58*E58</f>
        <v>677978.44224000012</v>
      </c>
      <c r="G58" s="91">
        <v>0.55969999999999998</v>
      </c>
      <c r="H58" s="97">
        <v>4</v>
      </c>
      <c r="I58" s="186"/>
      <c r="J58" s="186"/>
      <c r="K58" s="186"/>
      <c r="L58" s="186"/>
      <c r="M58" s="186"/>
      <c r="N58" s="186"/>
    </row>
    <row r="59" spans="2:14" s="185" customFormat="1" ht="25.5" x14ac:dyDescent="0.25">
      <c r="B59" s="93" t="s">
        <v>60</v>
      </c>
      <c r="C59" s="94">
        <v>4</v>
      </c>
      <c r="D59" s="95">
        <f t="shared" si="3"/>
        <v>8474730.5280000009</v>
      </c>
      <c r="E59" s="96">
        <v>0.08</v>
      </c>
      <c r="F59" s="95">
        <f t="shared" ref="F59:F60" si="4">D59*E59</f>
        <v>677978.44224000012</v>
      </c>
      <c r="G59" s="91">
        <v>0.55969999999999998</v>
      </c>
      <c r="H59" s="97">
        <v>4</v>
      </c>
      <c r="I59" s="186"/>
      <c r="J59" s="186"/>
      <c r="K59" s="186"/>
      <c r="L59" s="186"/>
      <c r="M59" s="186"/>
      <c r="N59" s="186"/>
    </row>
    <row r="60" spans="2:14" s="185" customFormat="1" ht="38.25" x14ac:dyDescent="0.25">
      <c r="B60" s="93" t="s">
        <v>61</v>
      </c>
      <c r="C60" s="94">
        <v>3</v>
      </c>
      <c r="D60" s="95">
        <f t="shared" si="3"/>
        <v>8474730.5280000009</v>
      </c>
      <c r="E60" s="96">
        <v>0.08</v>
      </c>
      <c r="F60" s="95">
        <f t="shared" si="4"/>
        <v>677978.44224000012</v>
      </c>
      <c r="G60" s="98">
        <v>1</v>
      </c>
      <c r="H60" s="97">
        <v>30</v>
      </c>
      <c r="I60" s="186"/>
      <c r="J60" s="186"/>
      <c r="K60" s="186"/>
      <c r="L60" s="186"/>
      <c r="M60" s="186"/>
      <c r="N60" s="186"/>
    </row>
    <row r="61" spans="2:14" s="185" customFormat="1" ht="51" x14ac:dyDescent="0.25">
      <c r="B61" s="93" t="s">
        <v>62</v>
      </c>
      <c r="C61" s="94">
        <v>1</v>
      </c>
      <c r="D61" s="95">
        <f t="shared" si="3"/>
        <v>8474730.5280000009</v>
      </c>
      <c r="E61" s="96">
        <v>0.11</v>
      </c>
      <c r="F61" s="95">
        <f>D61*E61</f>
        <v>932220.35808000015</v>
      </c>
      <c r="G61" s="99">
        <v>1</v>
      </c>
      <c r="H61" s="97">
        <v>30</v>
      </c>
      <c r="I61" s="186"/>
      <c r="J61" s="186"/>
      <c r="K61" s="186"/>
      <c r="L61" s="186"/>
      <c r="M61" s="186"/>
      <c r="N61" s="186"/>
    </row>
    <row r="62" spans="2:14" s="185" customFormat="1" ht="38.25" x14ac:dyDescent="0.25">
      <c r="B62" s="93" t="s">
        <v>63</v>
      </c>
      <c r="C62" s="100">
        <v>1</v>
      </c>
      <c r="D62" s="95">
        <f t="shared" si="3"/>
        <v>8474730.5280000009</v>
      </c>
      <c r="E62" s="96">
        <v>0.1</v>
      </c>
      <c r="F62" s="95">
        <f t="shared" ref="F62" si="5">D62*E62</f>
        <v>847473.05280000018</v>
      </c>
      <c r="G62" s="99">
        <v>1</v>
      </c>
      <c r="H62" s="97">
        <v>30</v>
      </c>
      <c r="I62" s="186"/>
      <c r="J62" s="186"/>
      <c r="K62" s="186"/>
      <c r="L62" s="186"/>
      <c r="M62" s="186"/>
      <c r="N62" s="186"/>
    </row>
    <row r="63" spans="2:14" s="185" customFormat="1" ht="52.5" customHeight="1" x14ac:dyDescent="0.25">
      <c r="B63" s="101" t="s">
        <v>64</v>
      </c>
      <c r="C63" s="102">
        <v>1</v>
      </c>
      <c r="D63" s="103">
        <f t="shared" si="3"/>
        <v>8474730.5280000009</v>
      </c>
      <c r="E63" s="104">
        <v>0.11</v>
      </c>
      <c r="F63" s="103">
        <f>D63*E63</f>
        <v>932220.35808000015</v>
      </c>
      <c r="G63" s="105">
        <v>0.55969999999999998</v>
      </c>
      <c r="H63" s="106">
        <v>24</v>
      </c>
      <c r="I63" s="186"/>
      <c r="J63" s="186"/>
      <c r="K63" s="186"/>
      <c r="L63" s="186"/>
      <c r="M63" s="186"/>
      <c r="N63" s="186"/>
    </row>
    <row r="64" spans="2:14" s="185" customFormat="1" ht="47.25" customHeight="1" x14ac:dyDescent="0.25">
      <c r="B64" s="101"/>
      <c r="C64" s="102"/>
      <c r="D64" s="103"/>
      <c r="E64" s="104"/>
      <c r="F64" s="103"/>
      <c r="G64" s="105">
        <v>0.44030000000000002</v>
      </c>
      <c r="H64" s="106"/>
      <c r="I64" s="186"/>
      <c r="J64" s="186"/>
      <c r="K64" s="186"/>
      <c r="L64" s="186"/>
      <c r="M64" s="186"/>
      <c r="N64" s="186"/>
    </row>
    <row r="65" spans="2:14" s="185" customFormat="1" ht="37.5" customHeight="1" x14ac:dyDescent="0.25">
      <c r="B65" s="84" t="s">
        <v>52</v>
      </c>
      <c r="C65" s="85"/>
      <c r="D65" s="85"/>
      <c r="E65" s="85"/>
      <c r="F65" s="85"/>
      <c r="G65" s="85"/>
      <c r="H65" s="86"/>
      <c r="I65" s="186"/>
      <c r="J65" s="186"/>
      <c r="K65" s="186"/>
      <c r="L65" s="186"/>
      <c r="M65" s="186"/>
      <c r="N65" s="186"/>
    </row>
    <row r="66" spans="2:14" s="185" customFormat="1" ht="35.25" customHeight="1" x14ac:dyDescent="0.25">
      <c r="B66" s="87" t="s">
        <v>71</v>
      </c>
      <c r="C66" s="88">
        <v>1</v>
      </c>
      <c r="D66" s="89">
        <f>$G$10</f>
        <v>8474730.5280000009</v>
      </c>
      <c r="E66" s="90">
        <v>0.1</v>
      </c>
      <c r="F66" s="89">
        <f>E66*D66</f>
        <v>847473.05280000018</v>
      </c>
      <c r="G66" s="91">
        <v>0.55969999999999998</v>
      </c>
      <c r="H66" s="92">
        <v>20</v>
      </c>
      <c r="I66" s="186"/>
      <c r="J66" s="186"/>
      <c r="K66" s="186"/>
      <c r="L66" s="186"/>
      <c r="M66" s="186"/>
      <c r="N66" s="186"/>
    </row>
    <row r="67" spans="2:14" s="185" customFormat="1" ht="45.75" customHeight="1" x14ac:dyDescent="0.25">
      <c r="B67" s="87"/>
      <c r="C67" s="88"/>
      <c r="D67" s="89"/>
      <c r="E67" s="90"/>
      <c r="F67" s="89"/>
      <c r="G67" s="91">
        <v>0.44030000000000002</v>
      </c>
      <c r="H67" s="92"/>
      <c r="I67" s="186"/>
      <c r="J67" s="186"/>
      <c r="K67" s="186"/>
      <c r="L67" s="186"/>
      <c r="M67" s="186"/>
      <c r="N67" s="186"/>
    </row>
    <row r="68" spans="2:14" s="185" customFormat="1" ht="57" customHeight="1" x14ac:dyDescent="0.25">
      <c r="B68" s="101" t="s">
        <v>66</v>
      </c>
      <c r="C68" s="88">
        <v>1</v>
      </c>
      <c r="D68" s="89">
        <f>$G$10</f>
        <v>8474730.5280000009</v>
      </c>
      <c r="E68" s="90">
        <v>0.11</v>
      </c>
      <c r="F68" s="89">
        <f>E68*D68</f>
        <v>932220.35808000015</v>
      </c>
      <c r="G68" s="91">
        <v>0.55969999999999998</v>
      </c>
      <c r="H68" s="92">
        <v>20</v>
      </c>
      <c r="I68" s="186"/>
      <c r="J68" s="186"/>
      <c r="K68" s="186"/>
      <c r="L68" s="186"/>
      <c r="M68" s="186"/>
      <c r="N68" s="186"/>
    </row>
    <row r="69" spans="2:14" s="185" customFormat="1" ht="56.25" customHeight="1" x14ac:dyDescent="0.25">
      <c r="B69" s="101"/>
      <c r="C69" s="88"/>
      <c r="D69" s="89"/>
      <c r="E69" s="90"/>
      <c r="F69" s="89"/>
      <c r="G69" s="91">
        <v>0.44030000000000002</v>
      </c>
      <c r="H69" s="92"/>
      <c r="I69" s="186"/>
      <c r="J69" s="186"/>
      <c r="K69" s="186"/>
      <c r="L69" s="186"/>
      <c r="M69" s="186"/>
      <c r="N69" s="186"/>
    </row>
    <row r="70" spans="2:14" s="185" customFormat="1" x14ac:dyDescent="0.25">
      <c r="B70" s="107" t="s">
        <v>19</v>
      </c>
      <c r="C70" s="108"/>
      <c r="D70" s="108"/>
      <c r="E70" s="108"/>
      <c r="F70" s="108"/>
      <c r="G70" s="108"/>
      <c r="H70" s="109"/>
      <c r="I70" s="186"/>
      <c r="J70" s="186"/>
      <c r="K70" s="186"/>
      <c r="L70" s="186"/>
      <c r="M70" s="186"/>
      <c r="N70" s="186"/>
    </row>
    <row r="71" spans="2:14" s="185" customFormat="1" x14ac:dyDescent="0.25">
      <c r="B71" s="107" t="s">
        <v>51</v>
      </c>
      <c r="C71" s="108"/>
      <c r="D71" s="108"/>
      <c r="E71" s="108"/>
      <c r="F71" s="108"/>
      <c r="G71" s="108"/>
      <c r="H71" s="109"/>
      <c r="I71" s="186"/>
      <c r="J71" s="186"/>
      <c r="K71" s="186"/>
      <c r="L71" s="186"/>
      <c r="M71" s="186"/>
      <c r="N71" s="186"/>
    </row>
    <row r="72" spans="2:14" s="185" customFormat="1" ht="38.25" x14ac:dyDescent="0.25">
      <c r="B72" s="110" t="s">
        <v>67</v>
      </c>
      <c r="C72" s="94">
        <v>2</v>
      </c>
      <c r="D72" s="95">
        <f>$G$10</f>
        <v>8474730.5280000009</v>
      </c>
      <c r="E72" s="96">
        <v>0.08</v>
      </c>
      <c r="F72" s="95">
        <f>D72*E72</f>
        <v>677978.44224000012</v>
      </c>
      <c r="G72" s="98">
        <v>1</v>
      </c>
      <c r="H72" s="111">
        <v>30</v>
      </c>
      <c r="I72" s="186"/>
      <c r="J72" s="186"/>
      <c r="K72" s="186"/>
      <c r="L72" s="186"/>
      <c r="M72" s="186"/>
      <c r="N72" s="186"/>
    </row>
    <row r="73" spans="2:14" s="185" customFormat="1" ht="48.75" customHeight="1" x14ac:dyDescent="0.25">
      <c r="B73" s="101" t="s">
        <v>68</v>
      </c>
      <c r="C73" s="88">
        <v>1</v>
      </c>
      <c r="D73" s="89">
        <f>$G$10</f>
        <v>8474730.5280000009</v>
      </c>
      <c r="E73" s="90">
        <v>0.11</v>
      </c>
      <c r="F73" s="89">
        <f>E73*D73</f>
        <v>932220.35808000015</v>
      </c>
      <c r="G73" s="105">
        <v>0.55969999999999998</v>
      </c>
      <c r="H73" s="106">
        <v>20</v>
      </c>
      <c r="I73" s="186"/>
      <c r="J73" s="186"/>
      <c r="K73" s="186"/>
      <c r="L73" s="186"/>
      <c r="M73" s="186"/>
      <c r="N73" s="186"/>
    </row>
    <row r="74" spans="2:14" s="185" customFormat="1" ht="46.5" customHeight="1" x14ac:dyDescent="0.25">
      <c r="B74" s="101"/>
      <c r="C74" s="88"/>
      <c r="D74" s="89"/>
      <c r="E74" s="90"/>
      <c r="F74" s="89"/>
      <c r="G74" s="105">
        <v>0.44030000000000002</v>
      </c>
      <c r="H74" s="106"/>
      <c r="I74" s="186"/>
      <c r="J74" s="186"/>
      <c r="K74" s="186"/>
      <c r="L74" s="186"/>
      <c r="M74" s="186"/>
      <c r="N74" s="186"/>
    </row>
    <row r="75" spans="2:14" s="185" customFormat="1" ht="38.25" x14ac:dyDescent="0.25">
      <c r="B75" s="110" t="s">
        <v>69</v>
      </c>
      <c r="C75" s="94">
        <v>1</v>
      </c>
      <c r="D75" s="95">
        <f>$G$10</f>
        <v>8474730.5280000009</v>
      </c>
      <c r="E75" s="96">
        <v>0.11</v>
      </c>
      <c r="F75" s="95">
        <f>D75*E75</f>
        <v>932220.35808000015</v>
      </c>
      <c r="G75" s="105">
        <v>0.55969999999999998</v>
      </c>
      <c r="H75" s="111">
        <v>4</v>
      </c>
      <c r="I75" s="186"/>
      <c r="J75" s="186"/>
      <c r="K75" s="186"/>
      <c r="L75" s="186"/>
      <c r="M75" s="186"/>
      <c r="N75" s="186"/>
    </row>
    <row r="76" spans="2:14" s="185" customFormat="1" x14ac:dyDescent="0.25">
      <c r="B76" s="107" t="s">
        <v>19</v>
      </c>
      <c r="C76" s="108"/>
      <c r="D76" s="108"/>
      <c r="E76" s="108"/>
      <c r="F76" s="108"/>
      <c r="G76" s="108"/>
      <c r="H76" s="109"/>
      <c r="I76" s="186"/>
      <c r="J76" s="186"/>
      <c r="K76" s="186"/>
      <c r="L76" s="186"/>
      <c r="M76" s="186"/>
      <c r="N76" s="186"/>
    </row>
    <row r="77" spans="2:14" s="185" customFormat="1" ht="31.5" customHeight="1" x14ac:dyDescent="0.25">
      <c r="B77" s="107" t="s">
        <v>52</v>
      </c>
      <c r="C77" s="108"/>
      <c r="D77" s="108"/>
      <c r="E77" s="108"/>
      <c r="F77" s="108"/>
      <c r="G77" s="108"/>
      <c r="H77" s="109"/>
      <c r="I77" s="186"/>
      <c r="J77" s="186"/>
      <c r="K77" s="186"/>
      <c r="L77" s="186"/>
      <c r="M77" s="186"/>
      <c r="N77" s="186"/>
    </row>
    <row r="78" spans="2:14" s="185" customFormat="1" ht="51" x14ac:dyDescent="0.25">
      <c r="B78" s="93" t="s">
        <v>70</v>
      </c>
      <c r="C78" s="100">
        <v>1</v>
      </c>
      <c r="D78" s="95">
        <f>$G$10</f>
        <v>8474730.5280000009</v>
      </c>
      <c r="E78" s="96">
        <v>0.08</v>
      </c>
      <c r="F78" s="95">
        <f>D78*E78</f>
        <v>677978.44224000012</v>
      </c>
      <c r="G78" s="91">
        <v>0.55969999999999998</v>
      </c>
      <c r="H78" s="97">
        <v>20</v>
      </c>
      <c r="I78" s="186"/>
      <c r="J78" s="186"/>
      <c r="K78" s="186"/>
      <c r="L78" s="186"/>
      <c r="M78" s="186"/>
      <c r="N78" s="186"/>
    </row>
    <row r="79" spans="2:14" s="185" customFormat="1" x14ac:dyDescent="0.25">
      <c r="B79" s="148" t="s">
        <v>32</v>
      </c>
      <c r="C79" s="149"/>
      <c r="D79" s="149"/>
      <c r="E79" s="149"/>
      <c r="F79" s="149"/>
      <c r="G79" s="149"/>
      <c r="H79" s="150"/>
      <c r="I79" s="186"/>
      <c r="J79" s="186"/>
      <c r="K79" s="186"/>
      <c r="L79" s="186"/>
      <c r="M79" s="186"/>
      <c r="N79" s="186"/>
    </row>
    <row r="80" spans="2:14" s="185" customFormat="1" x14ac:dyDescent="0.25">
      <c r="B80" s="121" t="s">
        <v>21</v>
      </c>
      <c r="C80" s="122"/>
      <c r="D80" s="122"/>
      <c r="E80" s="122"/>
      <c r="F80" s="122"/>
      <c r="G80" s="122"/>
      <c r="H80" s="123"/>
      <c r="I80" s="186"/>
      <c r="J80" s="186"/>
      <c r="K80" s="186"/>
      <c r="L80" s="186"/>
      <c r="M80" s="186"/>
      <c r="N80" s="186"/>
    </row>
    <row r="81" spans="2:14" s="185" customFormat="1" x14ac:dyDescent="0.25">
      <c r="B81" s="121" t="s">
        <v>22</v>
      </c>
      <c r="C81" s="122"/>
      <c r="D81" s="122"/>
      <c r="E81" s="122"/>
      <c r="F81" s="122"/>
      <c r="G81" s="122"/>
      <c r="H81" s="123"/>
      <c r="I81" s="186"/>
      <c r="J81" s="186"/>
      <c r="K81" s="186"/>
      <c r="L81" s="186"/>
      <c r="M81" s="186"/>
      <c r="N81" s="186"/>
    </row>
    <row r="82" spans="2:14" s="185" customFormat="1" x14ac:dyDescent="0.25">
      <c r="B82" s="124" t="s">
        <v>33</v>
      </c>
      <c r="C82" s="125"/>
      <c r="D82" s="125"/>
      <c r="E82" s="125"/>
      <c r="F82" s="125"/>
      <c r="G82" s="125"/>
      <c r="H82" s="126"/>
      <c r="I82" s="186"/>
      <c r="J82" s="186"/>
      <c r="K82" s="186"/>
      <c r="L82" s="186"/>
      <c r="M82" s="186"/>
      <c r="N82" s="186"/>
    </row>
    <row r="83" spans="2:14" s="185" customFormat="1" ht="13.5" thickBot="1" x14ac:dyDescent="0.3">
      <c r="B83" s="151" t="s">
        <v>34</v>
      </c>
      <c r="C83" s="152"/>
      <c r="D83" s="152"/>
      <c r="E83" s="152"/>
      <c r="F83" s="152"/>
      <c r="G83" s="152"/>
      <c r="H83" s="153"/>
      <c r="I83" s="186"/>
      <c r="J83" s="186"/>
      <c r="K83" s="186"/>
      <c r="L83" s="186"/>
      <c r="M83" s="186"/>
      <c r="N83" s="186"/>
    </row>
    <row r="84" spans="2:14" s="185" customFormat="1" x14ac:dyDescent="0.25">
      <c r="I84" s="186"/>
      <c r="J84" s="186"/>
      <c r="K84" s="186"/>
      <c r="L84" s="186"/>
      <c r="M84" s="186"/>
      <c r="N84" s="186"/>
    </row>
    <row r="85" spans="2:14" s="185" customFormat="1" x14ac:dyDescent="0.25">
      <c r="I85" s="186"/>
      <c r="J85" s="186"/>
      <c r="K85" s="186"/>
      <c r="L85" s="186"/>
      <c r="M85" s="186"/>
      <c r="N85" s="186"/>
    </row>
    <row r="86" spans="2:14" s="185" customFormat="1" x14ac:dyDescent="0.25">
      <c r="I86" s="186"/>
      <c r="J86" s="186"/>
      <c r="K86" s="186"/>
      <c r="L86" s="186"/>
      <c r="M86" s="186"/>
      <c r="N86" s="186"/>
    </row>
    <row r="87" spans="2:14" s="185" customFormat="1" x14ac:dyDescent="0.25">
      <c r="I87" s="186"/>
      <c r="J87" s="186"/>
      <c r="K87" s="186"/>
      <c r="L87" s="186"/>
      <c r="M87" s="186"/>
      <c r="N87" s="186"/>
    </row>
    <row r="88" spans="2:14" s="185" customFormat="1" x14ac:dyDescent="0.25">
      <c r="I88" s="186"/>
      <c r="J88" s="186"/>
      <c r="K88" s="186"/>
      <c r="L88" s="186"/>
      <c r="M88" s="186"/>
      <c r="N88" s="186"/>
    </row>
    <row r="89" spans="2:14" s="185" customFormat="1" x14ac:dyDescent="0.25">
      <c r="I89" s="186"/>
      <c r="J89" s="186"/>
      <c r="K89" s="186"/>
      <c r="L89" s="186"/>
      <c r="M89" s="186"/>
      <c r="N89" s="186"/>
    </row>
    <row r="90" spans="2:14" s="185" customFormat="1" x14ac:dyDescent="0.25">
      <c r="I90" s="186"/>
      <c r="J90" s="186"/>
      <c r="K90" s="186"/>
      <c r="L90" s="186"/>
      <c r="M90" s="186"/>
      <c r="N90" s="186"/>
    </row>
    <row r="91" spans="2:14" s="185" customFormat="1" x14ac:dyDescent="0.25">
      <c r="I91" s="186"/>
      <c r="J91" s="186"/>
      <c r="K91" s="186"/>
      <c r="L91" s="186"/>
      <c r="M91" s="186"/>
      <c r="N91" s="186"/>
    </row>
    <row r="92" spans="2:14" s="185" customFormat="1" x14ac:dyDescent="0.25">
      <c r="I92" s="186"/>
      <c r="J92" s="186"/>
      <c r="K92" s="186"/>
      <c r="L92" s="186"/>
      <c r="M92" s="186"/>
      <c r="N92" s="186"/>
    </row>
    <row r="93" spans="2:14" s="185" customFormat="1" x14ac:dyDescent="0.25">
      <c r="I93" s="186"/>
      <c r="J93" s="186"/>
      <c r="K93" s="186"/>
      <c r="L93" s="186"/>
      <c r="M93" s="186"/>
      <c r="N93" s="186"/>
    </row>
    <row r="94" spans="2:14" s="185" customFormat="1" x14ac:dyDescent="0.25">
      <c r="I94" s="186"/>
      <c r="J94" s="186"/>
      <c r="K94" s="186"/>
      <c r="L94" s="186"/>
      <c r="M94" s="186"/>
      <c r="N94" s="186"/>
    </row>
    <row r="95" spans="2:14" s="185" customFormat="1" x14ac:dyDescent="0.25">
      <c r="I95" s="186"/>
      <c r="J95" s="186"/>
      <c r="K95" s="186"/>
      <c r="L95" s="186"/>
      <c r="M95" s="186"/>
      <c r="N95" s="186"/>
    </row>
    <row r="96" spans="2:14" s="185" customFormat="1" x14ac:dyDescent="0.25">
      <c r="I96" s="186"/>
      <c r="J96" s="186"/>
      <c r="K96" s="186"/>
      <c r="L96" s="186"/>
      <c r="M96" s="186"/>
      <c r="N96" s="186"/>
    </row>
    <row r="97" spans="9:14" s="185" customFormat="1" x14ac:dyDescent="0.25">
      <c r="I97" s="186"/>
      <c r="J97" s="186"/>
      <c r="K97" s="186"/>
      <c r="L97" s="186"/>
      <c r="M97" s="186"/>
      <c r="N97" s="186"/>
    </row>
    <row r="98" spans="9:14" s="185" customFormat="1" x14ac:dyDescent="0.25">
      <c r="I98" s="186"/>
      <c r="J98" s="186"/>
      <c r="K98" s="186"/>
      <c r="L98" s="186"/>
      <c r="M98" s="186"/>
      <c r="N98" s="186"/>
    </row>
    <row r="99" spans="9:14" s="185" customFormat="1" x14ac:dyDescent="0.25">
      <c r="I99" s="186"/>
      <c r="J99" s="186"/>
      <c r="K99" s="186"/>
      <c r="L99" s="186"/>
      <c r="M99" s="186"/>
      <c r="N99" s="186"/>
    </row>
    <row r="100" spans="9:14" s="185" customFormat="1" x14ac:dyDescent="0.25">
      <c r="I100" s="186"/>
      <c r="J100" s="186"/>
      <c r="K100" s="186"/>
      <c r="L100" s="186"/>
      <c r="M100" s="186"/>
      <c r="N100" s="186"/>
    </row>
    <row r="101" spans="9:14" s="185" customFormat="1" x14ac:dyDescent="0.25">
      <c r="I101" s="186"/>
      <c r="J101" s="186"/>
      <c r="K101" s="186"/>
      <c r="L101" s="186"/>
      <c r="M101" s="186"/>
      <c r="N101" s="186"/>
    </row>
    <row r="102" spans="9:14" s="185" customFormat="1" x14ac:dyDescent="0.25">
      <c r="I102" s="186"/>
      <c r="J102" s="186"/>
      <c r="K102" s="186"/>
      <c r="L102" s="186"/>
      <c r="M102" s="186"/>
      <c r="N102" s="186"/>
    </row>
    <row r="103" spans="9:14" s="185" customFormat="1" x14ac:dyDescent="0.25">
      <c r="I103" s="186"/>
      <c r="J103" s="186"/>
      <c r="K103" s="186"/>
      <c r="L103" s="186"/>
      <c r="M103" s="186"/>
      <c r="N103" s="186"/>
    </row>
    <row r="104" spans="9:14" s="185" customFormat="1" x14ac:dyDescent="0.25">
      <c r="I104" s="186"/>
      <c r="J104" s="186"/>
      <c r="K104" s="186"/>
      <c r="L104" s="186"/>
      <c r="M104" s="186"/>
      <c r="N104" s="186"/>
    </row>
    <row r="105" spans="9:14" s="185" customFormat="1" x14ac:dyDescent="0.25">
      <c r="I105" s="186"/>
      <c r="J105" s="186"/>
      <c r="K105" s="186"/>
      <c r="L105" s="186"/>
      <c r="M105" s="186"/>
      <c r="N105" s="186"/>
    </row>
    <row r="106" spans="9:14" s="185" customFormat="1" x14ac:dyDescent="0.25">
      <c r="I106" s="186"/>
      <c r="J106" s="186"/>
      <c r="K106" s="186"/>
      <c r="L106" s="186"/>
      <c r="M106" s="186"/>
      <c r="N106" s="186"/>
    </row>
    <row r="107" spans="9:14" s="185" customFormat="1" x14ac:dyDescent="0.25">
      <c r="I107" s="186"/>
      <c r="J107" s="186"/>
      <c r="K107" s="186"/>
      <c r="L107" s="186"/>
      <c r="M107" s="186"/>
      <c r="N107" s="186"/>
    </row>
    <row r="108" spans="9:14" s="185" customFormat="1" x14ac:dyDescent="0.25">
      <c r="I108" s="186"/>
      <c r="J108" s="186"/>
      <c r="K108" s="186"/>
      <c r="L108" s="186"/>
      <c r="M108" s="186"/>
      <c r="N108" s="186"/>
    </row>
    <row r="109" spans="9:14" s="185" customFormat="1" ht="15.75" customHeight="1" x14ac:dyDescent="0.25">
      <c r="I109" s="186"/>
      <c r="J109" s="186"/>
      <c r="K109" s="186"/>
      <c r="L109" s="186"/>
      <c r="M109" s="186"/>
      <c r="N109" s="186"/>
    </row>
    <row r="110" spans="9:14" s="185" customFormat="1" ht="15.75" customHeight="1" x14ac:dyDescent="0.25">
      <c r="I110" s="186"/>
      <c r="J110" s="186"/>
      <c r="K110" s="186"/>
      <c r="L110" s="186"/>
      <c r="M110" s="186"/>
      <c r="N110" s="186"/>
    </row>
    <row r="111" spans="9:14" s="185" customFormat="1" ht="20.25" customHeight="1" x14ac:dyDescent="0.25">
      <c r="I111" s="186"/>
      <c r="J111" s="186"/>
      <c r="K111" s="186"/>
      <c r="L111" s="186"/>
      <c r="M111" s="186"/>
      <c r="N111" s="186"/>
    </row>
    <row r="112" spans="9:14" s="185" customFormat="1" ht="45.75" customHeight="1" x14ac:dyDescent="0.25">
      <c r="I112" s="186"/>
      <c r="J112" s="186"/>
      <c r="K112" s="186"/>
      <c r="L112" s="186"/>
      <c r="M112" s="186"/>
      <c r="N112" s="186"/>
    </row>
    <row r="113" spans="2:14" s="185" customFormat="1" ht="45.75" customHeight="1" x14ac:dyDescent="0.25">
      <c r="I113" s="186"/>
      <c r="J113" s="186"/>
      <c r="K113" s="186"/>
      <c r="L113" s="186"/>
      <c r="M113" s="186"/>
      <c r="N113" s="186"/>
    </row>
    <row r="114" spans="2:14" s="185" customFormat="1" ht="15.75" customHeight="1" x14ac:dyDescent="0.25">
      <c r="I114" s="186"/>
      <c r="J114" s="186"/>
      <c r="K114" s="186"/>
      <c r="L114" s="186"/>
      <c r="M114" s="186"/>
      <c r="N114" s="186"/>
    </row>
    <row r="115" spans="2:14" s="185" customFormat="1" ht="21" customHeight="1" x14ac:dyDescent="0.25">
      <c r="I115" s="186"/>
      <c r="J115" s="186"/>
      <c r="K115" s="186"/>
      <c r="L115" s="186"/>
      <c r="M115" s="186"/>
      <c r="N115" s="186"/>
    </row>
    <row r="116" spans="2:14" s="185" customFormat="1" x14ac:dyDescent="0.25">
      <c r="I116" s="186"/>
      <c r="J116" s="186"/>
      <c r="K116" s="186"/>
      <c r="L116" s="186"/>
      <c r="M116" s="186"/>
      <c r="N116" s="186"/>
    </row>
    <row r="117" spans="2:14" s="185" customFormat="1" x14ac:dyDescent="0.25">
      <c r="I117" s="186"/>
      <c r="J117" s="186"/>
      <c r="K117" s="186"/>
      <c r="L117" s="186"/>
      <c r="M117" s="186"/>
      <c r="N117" s="186"/>
    </row>
    <row r="118" spans="2:14" s="185" customFormat="1" x14ac:dyDescent="0.25">
      <c r="I118" s="186"/>
      <c r="J118" s="186"/>
      <c r="K118" s="186"/>
      <c r="L118" s="186"/>
      <c r="M118" s="186"/>
      <c r="N118" s="186"/>
    </row>
    <row r="119" spans="2:14" s="185" customFormat="1" x14ac:dyDescent="0.25">
      <c r="I119" s="186"/>
      <c r="J119" s="186"/>
      <c r="K119" s="186"/>
      <c r="L119" s="186"/>
      <c r="M119" s="186"/>
      <c r="N119" s="186"/>
    </row>
    <row r="120" spans="2:14" s="185" customFormat="1" x14ac:dyDescent="0.25">
      <c r="I120" s="186"/>
      <c r="J120" s="186">
        <v>12</v>
      </c>
      <c r="K120" s="186">
        <v>7</v>
      </c>
      <c r="L120" s="186">
        <f>J120-K120</f>
        <v>5</v>
      </c>
      <c r="M120" s="186"/>
      <c r="N120" s="186"/>
    </row>
    <row r="121" spans="2:14" s="185" customFormat="1" x14ac:dyDescent="0.25">
      <c r="I121" s="186"/>
      <c r="J121" s="186">
        <v>5</v>
      </c>
      <c r="K121" s="186">
        <v>3</v>
      </c>
      <c r="L121" s="186">
        <f>J121-K121</f>
        <v>2</v>
      </c>
      <c r="M121" s="186"/>
      <c r="N121" s="186"/>
    </row>
    <row r="122" spans="2:14" s="185" customFormat="1" x14ac:dyDescent="0.25">
      <c r="I122" s="186"/>
      <c r="J122" s="186"/>
      <c r="K122" s="186"/>
      <c r="L122" s="186"/>
      <c r="M122" s="186"/>
      <c r="N122" s="186"/>
    </row>
    <row r="123" spans="2:14" s="185" customFormat="1" x14ac:dyDescent="0.25">
      <c r="I123" s="186"/>
      <c r="J123" s="186"/>
      <c r="K123" s="186"/>
      <c r="L123" s="186"/>
      <c r="M123" s="186"/>
      <c r="N123" s="186"/>
    </row>
    <row r="124" spans="2:14" s="185" customFormat="1" x14ac:dyDescent="0.25">
      <c r="B124" s="190"/>
      <c r="C124" s="191"/>
      <c r="D124" s="192"/>
      <c r="E124" s="193"/>
      <c r="F124" s="192"/>
      <c r="G124" s="194"/>
      <c r="H124" s="195"/>
      <c r="I124" s="186"/>
      <c r="J124" s="186"/>
      <c r="K124" s="186"/>
      <c r="L124" s="186"/>
      <c r="M124" s="186"/>
      <c r="N124" s="186"/>
    </row>
    <row r="125" spans="2:14" s="185" customFormat="1" x14ac:dyDescent="0.25">
      <c r="B125" s="190"/>
      <c r="C125" s="191"/>
      <c r="D125" s="192"/>
      <c r="E125" s="193"/>
      <c r="F125" s="192"/>
      <c r="G125" s="194"/>
      <c r="H125" s="195"/>
      <c r="I125" s="186"/>
      <c r="J125" s="186"/>
      <c r="K125" s="186"/>
      <c r="L125" s="186"/>
      <c r="M125" s="186"/>
      <c r="N125" s="186"/>
    </row>
    <row r="126" spans="2:14" s="185" customFormat="1" x14ac:dyDescent="0.25">
      <c r="B126" s="190"/>
      <c r="C126" s="191"/>
      <c r="D126" s="192"/>
      <c r="E126" s="193"/>
      <c r="F126" s="192"/>
      <c r="G126" s="194"/>
      <c r="H126" s="195"/>
      <c r="I126" s="186"/>
      <c r="J126" s="186"/>
      <c r="K126" s="186"/>
      <c r="L126" s="186"/>
      <c r="M126" s="186"/>
      <c r="N126" s="186"/>
    </row>
    <row r="127" spans="2:14" s="202" customFormat="1" x14ac:dyDescent="0.25">
      <c r="B127" s="196"/>
      <c r="C127" s="191"/>
      <c r="D127" s="197"/>
      <c r="E127" s="198"/>
      <c r="F127" s="197"/>
      <c r="G127" s="199"/>
      <c r="H127" s="200"/>
      <c r="I127" s="201"/>
      <c r="J127" s="201"/>
      <c r="K127" s="201"/>
      <c r="L127" s="201"/>
      <c r="M127" s="201"/>
      <c r="N127" s="201"/>
    </row>
    <row r="128" spans="2:14" s="202" customFormat="1" x14ac:dyDescent="0.25">
      <c r="B128" s="196"/>
      <c r="C128" s="191"/>
      <c r="D128" s="197"/>
      <c r="E128" s="198"/>
      <c r="F128" s="197"/>
      <c r="G128" s="199"/>
      <c r="H128" s="200"/>
      <c r="I128" s="201"/>
      <c r="J128" s="201"/>
      <c r="K128" s="201"/>
      <c r="L128" s="201"/>
      <c r="M128" s="201"/>
      <c r="N128" s="201"/>
    </row>
    <row r="129" spans="2:14" s="185" customFormat="1" x14ac:dyDescent="0.25">
      <c r="B129" s="190"/>
      <c r="C129" s="191"/>
      <c r="D129" s="192"/>
      <c r="E129" s="193"/>
      <c r="F129" s="192"/>
      <c r="G129" s="194"/>
      <c r="H129" s="195"/>
      <c r="I129" s="186"/>
      <c r="J129" s="186"/>
      <c r="K129" s="186"/>
      <c r="L129" s="186"/>
      <c r="M129" s="186"/>
      <c r="N129" s="186"/>
    </row>
    <row r="130" spans="2:14" s="185" customFormat="1" x14ac:dyDescent="0.25">
      <c r="B130" s="190"/>
      <c r="C130" s="191"/>
      <c r="D130" s="192"/>
      <c r="E130" s="193"/>
      <c r="F130" s="192"/>
      <c r="G130" s="194"/>
      <c r="H130" s="195"/>
      <c r="I130" s="186"/>
      <c r="J130" s="186"/>
      <c r="K130" s="186"/>
      <c r="L130" s="186"/>
      <c r="M130" s="186"/>
      <c r="N130" s="186"/>
    </row>
    <row r="131" spans="2:14" s="185" customFormat="1" x14ac:dyDescent="0.25">
      <c r="B131" s="190"/>
      <c r="C131" s="191"/>
      <c r="D131" s="192"/>
      <c r="E131" s="193"/>
      <c r="F131" s="192"/>
      <c r="G131" s="194"/>
      <c r="H131" s="195"/>
      <c r="I131" s="186"/>
      <c r="J131" s="186"/>
      <c r="K131" s="186"/>
      <c r="L131" s="186"/>
      <c r="M131" s="186"/>
      <c r="N131" s="186"/>
    </row>
    <row r="132" spans="2:14" s="185" customFormat="1" x14ac:dyDescent="0.25">
      <c r="I132" s="186"/>
      <c r="J132" s="186"/>
      <c r="K132" s="186"/>
      <c r="L132" s="186"/>
      <c r="M132" s="186"/>
      <c r="N132" s="186"/>
    </row>
    <row r="133" spans="2:14" s="185" customFormat="1" x14ac:dyDescent="0.25">
      <c r="I133" s="186"/>
      <c r="J133" s="186"/>
      <c r="K133" s="186"/>
      <c r="L133" s="186"/>
      <c r="M133" s="186"/>
      <c r="N133" s="186"/>
    </row>
    <row r="134" spans="2:14" ht="23.25" customHeight="1" x14ac:dyDescent="0.2">
      <c r="I134" s="187"/>
      <c r="J134" s="187"/>
      <c r="K134" s="187"/>
      <c r="L134" s="187"/>
      <c r="M134" s="187"/>
      <c r="N134" s="187"/>
    </row>
    <row r="135" spans="2:14" ht="23.25" customHeight="1" x14ac:dyDescent="0.2">
      <c r="I135" s="187"/>
      <c r="J135" s="187"/>
      <c r="K135" s="187"/>
      <c r="L135" s="187"/>
      <c r="M135" s="187"/>
      <c r="N135" s="187"/>
    </row>
    <row r="136" spans="2:14" s="185" customFormat="1" x14ac:dyDescent="0.25">
      <c r="I136" s="186"/>
      <c r="J136" s="186"/>
      <c r="K136" s="186"/>
      <c r="L136" s="186"/>
      <c r="M136" s="186"/>
      <c r="N136" s="186"/>
    </row>
    <row r="137" spans="2:14" s="185" customFormat="1" x14ac:dyDescent="0.25">
      <c r="I137" s="186"/>
      <c r="J137" s="186"/>
      <c r="K137" s="186"/>
      <c r="L137" s="186"/>
      <c r="M137" s="186"/>
      <c r="N137" s="186"/>
    </row>
    <row r="138" spans="2:14" s="185" customFormat="1" x14ac:dyDescent="0.25">
      <c r="I138" s="186"/>
      <c r="J138" s="186"/>
      <c r="K138" s="186"/>
      <c r="L138" s="186"/>
      <c r="M138" s="186"/>
      <c r="N138" s="186"/>
    </row>
    <row r="139" spans="2:14" s="185" customFormat="1" ht="36.75" customHeight="1" x14ac:dyDescent="0.25">
      <c r="I139" s="186"/>
      <c r="J139" s="186"/>
      <c r="K139" s="186"/>
      <c r="L139" s="186"/>
      <c r="M139" s="186"/>
      <c r="N139" s="186"/>
    </row>
    <row r="140" spans="2:14" s="185" customFormat="1" ht="36.75" customHeight="1" x14ac:dyDescent="0.25">
      <c r="I140" s="186"/>
      <c r="J140" s="186"/>
      <c r="K140" s="186"/>
      <c r="L140" s="186"/>
      <c r="M140" s="186"/>
      <c r="N140" s="186"/>
    </row>
    <row r="141" spans="2:14" ht="44.25" customHeight="1" x14ac:dyDescent="0.2">
      <c r="I141" s="187"/>
      <c r="J141" s="187"/>
      <c r="K141" s="187"/>
      <c r="L141" s="187"/>
      <c r="M141" s="187"/>
      <c r="N141" s="187"/>
    </row>
    <row r="142" spans="2:14" s="185" customFormat="1" ht="36.75" customHeight="1" x14ac:dyDescent="0.25">
      <c r="I142" s="186"/>
      <c r="J142" s="186"/>
      <c r="K142" s="186"/>
      <c r="L142" s="186"/>
      <c r="M142" s="186"/>
      <c r="N142" s="186"/>
    </row>
    <row r="143" spans="2:14" s="185" customFormat="1" ht="36.75" customHeight="1" x14ac:dyDescent="0.25">
      <c r="I143" s="186"/>
      <c r="J143" s="186"/>
      <c r="K143" s="186"/>
      <c r="L143" s="186"/>
      <c r="M143" s="186"/>
      <c r="N143" s="186"/>
    </row>
    <row r="144" spans="2:14" s="185" customFormat="1" ht="48" customHeight="1" x14ac:dyDescent="0.25">
      <c r="I144" s="186"/>
      <c r="J144" s="186">
        <v>870043439</v>
      </c>
      <c r="K144" s="186"/>
      <c r="L144" s="186"/>
      <c r="M144" s="186"/>
      <c r="N144" s="186"/>
    </row>
    <row r="145" spans="2:18" s="189" customFormat="1" ht="60.75" customHeight="1" x14ac:dyDescent="0.25">
      <c r="I145" s="186"/>
      <c r="J145" s="186" t="e">
        <f>J144-J146-J147</f>
        <v>#REF!</v>
      </c>
      <c r="K145" s="186"/>
      <c r="L145" s="186"/>
      <c r="M145" s="186"/>
      <c r="N145" s="186"/>
    </row>
    <row r="146" spans="2:18" s="189" customFormat="1" ht="23.25" customHeight="1" x14ac:dyDescent="0.25">
      <c r="I146" s="186" t="e">
        <f>SUM(#REF!,#REF!,#REF!,#REF!,#REF!,#REF!,#REF!,#REF!,#REF!,#REF!,'[1]GRUPO 2'!#REF!,'[1]GRUPO 2'!#REF!,'[1]GRUPO 2'!#REF!,'[1]GRUPO 2'!#REF!,'[1]GRUPO 2'!#REF!,'[1]GRUPO 2'!#REF!,'[1]GRUPO 2'!#REF!,'[1]GRUPO 2'!#REF!,'[1]GRUPO 2'!#REF!)</f>
        <v>#REF!</v>
      </c>
      <c r="J146" s="186" t="e">
        <f>SUM(#REF!,#REF!,#REF!,#REF!,#REF!)</f>
        <v>#REF!</v>
      </c>
      <c r="K146" s="186" t="e">
        <f>J146*10%</f>
        <v>#REF!</v>
      </c>
      <c r="L146" s="186" t="e">
        <f>K146*19%</f>
        <v>#REF!</v>
      </c>
      <c r="M146" s="186" t="e">
        <f>J146+L146</f>
        <v>#REF!</v>
      </c>
      <c r="N146" s="186"/>
    </row>
    <row r="147" spans="2:18" s="189" customFormat="1" ht="23.25" customHeight="1" x14ac:dyDescent="0.25">
      <c r="I147" s="186"/>
      <c r="J147" s="186" t="e">
        <f>SUM(#REF!,#REF!,#REF!,#REF!,#REF!)</f>
        <v>#REF!</v>
      </c>
      <c r="K147" s="186" t="e">
        <f>J147*10%</f>
        <v>#REF!</v>
      </c>
      <c r="L147" s="186" t="e">
        <f>K147*19%</f>
        <v>#REF!</v>
      </c>
      <c r="M147" s="186" t="e">
        <f>J147+L147</f>
        <v>#REF!</v>
      </c>
      <c r="N147" s="186" t="e">
        <f>M146+M147</f>
        <v>#REF!</v>
      </c>
      <c r="O147" s="203" t="e">
        <f>N147+'[1]GRUPO 2'!#REF!</f>
        <v>#REF!</v>
      </c>
    </row>
    <row r="148" spans="2:18" s="189" customFormat="1" ht="23.25" customHeight="1" x14ac:dyDescent="0.25">
      <c r="I148" s="186"/>
      <c r="J148" s="186"/>
      <c r="K148" s="186"/>
      <c r="L148" s="186"/>
      <c r="M148" s="186"/>
      <c r="N148" s="186"/>
    </row>
    <row r="149" spans="2:18" s="189" customFormat="1" ht="23.1" customHeight="1" x14ac:dyDescent="0.25">
      <c r="I149" s="186"/>
      <c r="J149" s="186" t="s">
        <v>35</v>
      </c>
      <c r="K149" s="186"/>
      <c r="L149" s="186" t="s">
        <v>36</v>
      </c>
      <c r="M149" s="186"/>
      <c r="N149" s="186"/>
      <c r="O149" s="189" t="s">
        <v>37</v>
      </c>
    </row>
    <row r="150" spans="2:18" s="188" customFormat="1" x14ac:dyDescent="0.2">
      <c r="J150" s="204">
        <v>7</v>
      </c>
      <c r="K150" s="204"/>
      <c r="L150" s="204">
        <v>140000</v>
      </c>
      <c r="M150" s="204">
        <f>J150*L150</f>
        <v>980000</v>
      </c>
      <c r="N150" s="204">
        <f>M150*10</f>
        <v>9800000</v>
      </c>
      <c r="O150" s="204">
        <v>5</v>
      </c>
      <c r="P150" s="204">
        <v>140000</v>
      </c>
      <c r="Q150" s="204">
        <f>O150*P150</f>
        <v>700000</v>
      </c>
      <c r="R150" s="204">
        <f>Q150*10</f>
        <v>7000000</v>
      </c>
    </row>
    <row r="151" spans="2:18" s="188" customFormat="1" ht="46.5" customHeight="1" x14ac:dyDescent="0.2">
      <c r="J151" s="204">
        <v>3</v>
      </c>
      <c r="K151" s="204"/>
      <c r="L151" s="204">
        <v>25000</v>
      </c>
      <c r="M151" s="204">
        <f>J151*L151</f>
        <v>75000</v>
      </c>
      <c r="N151" s="204">
        <f>M151*10</f>
        <v>750000</v>
      </c>
      <c r="O151" s="204">
        <v>2</v>
      </c>
      <c r="P151" s="204">
        <v>25000</v>
      </c>
      <c r="Q151" s="204">
        <f>O151*P151</f>
        <v>50000</v>
      </c>
      <c r="R151" s="204">
        <f>Q151*10</f>
        <v>500000</v>
      </c>
    </row>
    <row r="152" spans="2:18" s="185" customFormat="1" x14ac:dyDescent="0.25"/>
    <row r="153" spans="2:18" s="185" customFormat="1" x14ac:dyDescent="0.25"/>
    <row r="154" spans="2:18" ht="23.1" customHeight="1" x14ac:dyDescent="0.2">
      <c r="B154" s="205"/>
      <c r="C154" s="205"/>
      <c r="D154" s="205"/>
      <c r="E154" s="205"/>
      <c r="F154" s="205"/>
      <c r="G154" s="205"/>
      <c r="H154" s="205"/>
    </row>
    <row r="155" spans="2:18" ht="23.1" customHeight="1" x14ac:dyDescent="0.2">
      <c r="B155" s="205"/>
      <c r="C155" s="205"/>
      <c r="D155" s="205"/>
      <c r="E155" s="205"/>
    </row>
    <row r="156" spans="2:18" ht="23.1" customHeight="1" x14ac:dyDescent="0.2">
      <c r="B156" s="205"/>
      <c r="C156" s="205"/>
      <c r="D156" s="205"/>
      <c r="E156" s="205"/>
    </row>
    <row r="157" spans="2:18" ht="23.1" customHeight="1" x14ac:dyDescent="0.2">
      <c r="B157" s="205"/>
      <c r="C157" s="205"/>
      <c r="D157" s="205"/>
      <c r="E157" s="205"/>
    </row>
    <row r="158" spans="2:18" ht="23.1" customHeight="1" x14ac:dyDescent="0.2">
      <c r="B158" s="205"/>
      <c r="C158" s="205"/>
      <c r="D158" s="205"/>
      <c r="E158" s="205"/>
    </row>
    <row r="159" spans="2:18" ht="23.1" customHeight="1" x14ac:dyDescent="0.2">
      <c r="B159" s="205"/>
      <c r="C159" s="205"/>
      <c r="D159" s="205"/>
      <c r="E159" s="205"/>
      <c r="F159" s="205"/>
      <c r="G159" s="205"/>
      <c r="H159" s="205"/>
    </row>
    <row r="160" spans="2:18" ht="23.1" customHeight="1" x14ac:dyDescent="0.2"/>
    <row r="161" spans="9:14" ht="42.75" customHeight="1" x14ac:dyDescent="0.2"/>
    <row r="163" spans="9:14" ht="23.25" customHeight="1" x14ac:dyDescent="0.2"/>
    <row r="164" spans="9:14" ht="23.25" customHeight="1" x14ac:dyDescent="0.2"/>
    <row r="165" spans="9:14" s="185" customFormat="1" ht="37.5" customHeight="1" x14ac:dyDescent="0.25"/>
    <row r="166" spans="9:14" s="185" customFormat="1" ht="37.5" customHeight="1" x14ac:dyDescent="0.25"/>
    <row r="167" spans="9:14" s="185" customFormat="1" x14ac:dyDescent="0.25"/>
    <row r="168" spans="9:14" s="185" customFormat="1" x14ac:dyDescent="0.25"/>
    <row r="169" spans="9:14" s="185" customFormat="1" x14ac:dyDescent="0.25"/>
    <row r="170" spans="9:14" s="185" customFormat="1" x14ac:dyDescent="0.25"/>
    <row r="171" spans="9:14" s="185" customFormat="1" x14ac:dyDescent="0.25">
      <c r="I171" s="186"/>
      <c r="J171" s="186"/>
      <c r="K171" s="186"/>
      <c r="L171" s="186"/>
      <c r="M171" s="186"/>
      <c r="N171" s="186"/>
    </row>
    <row r="172" spans="9:14" s="185" customFormat="1" ht="60.75" customHeight="1" x14ac:dyDescent="0.25"/>
    <row r="173" spans="9:14" s="188" customFormat="1" ht="60.75" customHeight="1" x14ac:dyDescent="0.2">
      <c r="I173" s="187"/>
      <c r="J173" s="187"/>
      <c r="K173" s="187"/>
      <c r="L173" s="187"/>
      <c r="M173" s="187"/>
      <c r="N173" s="187"/>
    </row>
    <row r="174" spans="9:14" s="185" customFormat="1" x14ac:dyDescent="0.25"/>
    <row r="175" spans="9:14" s="185" customFormat="1" ht="48" customHeight="1" x14ac:dyDescent="0.25"/>
    <row r="176" spans="9:14" s="189" customFormat="1" ht="39.75" customHeight="1" x14ac:dyDescent="0.25">
      <c r="I176" s="186"/>
      <c r="J176" s="186"/>
      <c r="K176" s="186"/>
      <c r="L176" s="186"/>
      <c r="M176" s="186"/>
      <c r="N176" s="186"/>
    </row>
    <row r="177" spans="9:14" s="189" customFormat="1" x14ac:dyDescent="0.25">
      <c r="I177" s="186"/>
      <c r="J177" s="186"/>
      <c r="K177" s="186"/>
      <c r="L177" s="186"/>
      <c r="M177" s="186"/>
      <c r="N177" s="186"/>
    </row>
    <row r="178" spans="9:14" s="189" customFormat="1" ht="42.75" customHeight="1" x14ac:dyDescent="0.25">
      <c r="I178" s="186"/>
      <c r="J178" s="186"/>
      <c r="K178" s="186"/>
      <c r="L178" s="186"/>
      <c r="M178" s="186"/>
      <c r="N178" s="186"/>
    </row>
    <row r="179" spans="9:14" s="189" customFormat="1" ht="45.75" customHeight="1" x14ac:dyDescent="0.25">
      <c r="I179" s="186"/>
      <c r="J179" s="186"/>
      <c r="K179" s="186"/>
      <c r="L179" s="186"/>
      <c r="M179" s="186"/>
      <c r="N179" s="186"/>
    </row>
    <row r="180" spans="9:14" s="185" customFormat="1" x14ac:dyDescent="0.25">
      <c r="I180" s="186"/>
      <c r="J180" s="186"/>
      <c r="K180" s="186"/>
      <c r="L180" s="186"/>
      <c r="M180" s="186"/>
      <c r="N180" s="186"/>
    </row>
    <row r="181" spans="9:14" s="185" customFormat="1" x14ac:dyDescent="0.25">
      <c r="I181" s="186"/>
      <c r="J181" s="186"/>
      <c r="K181" s="186"/>
      <c r="L181" s="186"/>
      <c r="M181" s="186"/>
      <c r="N181" s="186"/>
    </row>
    <row r="182" spans="9:14" s="185" customFormat="1" ht="58.5" customHeight="1" x14ac:dyDescent="0.25">
      <c r="I182" s="186"/>
      <c r="J182" s="186"/>
      <c r="K182" s="186"/>
      <c r="L182" s="186"/>
      <c r="M182" s="186"/>
      <c r="N182" s="186"/>
    </row>
    <row r="183" spans="9:14" s="185" customFormat="1" ht="49.5" customHeight="1" x14ac:dyDescent="0.25">
      <c r="I183" s="186"/>
      <c r="J183" s="186"/>
      <c r="K183" s="186"/>
      <c r="L183" s="186"/>
      <c r="M183" s="186"/>
      <c r="N183" s="186"/>
    </row>
    <row r="184" spans="9:14" s="185" customFormat="1" ht="46.5" customHeight="1" x14ac:dyDescent="0.25">
      <c r="I184" s="186"/>
      <c r="J184" s="186"/>
      <c r="K184" s="186"/>
      <c r="L184" s="186"/>
      <c r="M184" s="186"/>
      <c r="N184" s="186"/>
    </row>
    <row r="185" spans="9:14" s="189" customFormat="1" ht="45" customHeight="1" x14ac:dyDescent="0.25">
      <c r="I185" s="186"/>
      <c r="J185" s="186"/>
      <c r="K185" s="186"/>
      <c r="L185" s="186"/>
      <c r="M185" s="186"/>
      <c r="N185" s="186"/>
    </row>
    <row r="186" spans="9:14" s="185" customFormat="1" x14ac:dyDescent="0.25">
      <c r="I186" s="186"/>
      <c r="J186" s="186"/>
      <c r="K186" s="186"/>
      <c r="L186" s="186"/>
      <c r="M186" s="186"/>
      <c r="N186" s="186"/>
    </row>
    <row r="187" spans="9:14" s="185" customFormat="1" ht="46.5" customHeight="1" x14ac:dyDescent="0.25">
      <c r="I187" s="186"/>
      <c r="J187" s="186"/>
      <c r="K187" s="186"/>
      <c r="L187" s="186"/>
      <c r="M187" s="186"/>
      <c r="N187" s="186"/>
    </row>
    <row r="188" spans="9:14" s="185" customFormat="1" ht="75" customHeight="1" x14ac:dyDescent="0.25">
      <c r="I188" s="186"/>
      <c r="J188" s="186"/>
      <c r="K188" s="186"/>
      <c r="L188" s="186"/>
      <c r="M188" s="186"/>
      <c r="N188" s="186"/>
    </row>
    <row r="189" spans="9:14" ht="23.25" customHeight="1" x14ac:dyDescent="0.2">
      <c r="I189" s="187"/>
      <c r="J189" s="187"/>
      <c r="K189" s="187"/>
      <c r="L189" s="187"/>
      <c r="M189" s="187"/>
      <c r="N189" s="187"/>
    </row>
    <row r="190" spans="9:14" ht="23.25" customHeight="1" x14ac:dyDescent="0.2">
      <c r="I190" s="187"/>
      <c r="J190" s="187"/>
      <c r="K190" s="187"/>
      <c r="L190" s="187"/>
      <c r="M190" s="187"/>
      <c r="N190" s="187"/>
    </row>
    <row r="191" spans="9:14" s="185" customFormat="1" x14ac:dyDescent="0.25">
      <c r="I191" s="186"/>
      <c r="J191" s="186"/>
      <c r="K191" s="186"/>
      <c r="L191" s="186"/>
      <c r="M191" s="186"/>
      <c r="N191" s="186"/>
    </row>
    <row r="192" spans="9:14" s="185" customFormat="1" x14ac:dyDescent="0.25">
      <c r="I192" s="186"/>
      <c r="J192" s="186"/>
      <c r="K192" s="186"/>
      <c r="L192" s="186"/>
      <c r="M192" s="186"/>
      <c r="N192" s="186"/>
    </row>
    <row r="193" spans="1:14" s="185" customFormat="1" x14ac:dyDescent="0.25">
      <c r="I193" s="186"/>
      <c r="J193" s="186"/>
      <c r="K193" s="186"/>
      <c r="L193" s="186"/>
      <c r="M193" s="186"/>
      <c r="N193" s="186"/>
    </row>
    <row r="194" spans="1:14" s="185" customFormat="1" ht="36.75" customHeight="1" x14ac:dyDescent="0.25">
      <c r="I194" s="186"/>
      <c r="J194" s="186"/>
      <c r="K194" s="186"/>
      <c r="L194" s="186"/>
      <c r="M194" s="186"/>
      <c r="N194" s="186"/>
    </row>
    <row r="195" spans="1:14" s="185" customFormat="1" ht="36.75" customHeight="1" x14ac:dyDescent="0.25">
      <c r="I195" s="186"/>
      <c r="J195" s="186"/>
      <c r="K195" s="186"/>
      <c r="L195" s="186"/>
      <c r="M195" s="186"/>
      <c r="N195" s="186"/>
    </row>
    <row r="196" spans="1:14" ht="44.25" customHeight="1" x14ac:dyDescent="0.2">
      <c r="I196" s="187"/>
      <c r="J196" s="187"/>
      <c r="K196" s="187"/>
      <c r="L196" s="187"/>
      <c r="M196" s="187"/>
      <c r="N196" s="187"/>
    </row>
    <row r="197" spans="1:14" s="185" customFormat="1" ht="36.75" customHeight="1" x14ac:dyDescent="0.25">
      <c r="I197" s="186"/>
      <c r="J197" s="186"/>
      <c r="K197" s="186"/>
      <c r="L197" s="186"/>
      <c r="M197" s="186"/>
      <c r="N197" s="186"/>
    </row>
    <row r="198" spans="1:14" s="185" customFormat="1" ht="36.75" customHeight="1" x14ac:dyDescent="0.25">
      <c r="I198" s="186"/>
      <c r="J198" s="186"/>
      <c r="K198" s="186"/>
      <c r="L198" s="186"/>
      <c r="M198" s="186"/>
      <c r="N198" s="186"/>
    </row>
    <row r="199" spans="1:14" s="185" customFormat="1" ht="48" customHeight="1" x14ac:dyDescent="0.25">
      <c r="I199" s="186"/>
      <c r="J199" s="186"/>
      <c r="K199" s="186"/>
      <c r="L199" s="186"/>
      <c r="M199" s="186"/>
      <c r="N199" s="186"/>
    </row>
    <row r="200" spans="1:14" s="189" customFormat="1" ht="60.75" customHeight="1" x14ac:dyDescent="0.25">
      <c r="I200" s="186"/>
      <c r="J200" s="186"/>
      <c r="K200" s="186"/>
      <c r="L200" s="186"/>
      <c r="M200" s="186"/>
      <c r="N200" s="186"/>
    </row>
    <row r="201" spans="1:14" s="185" customFormat="1" x14ac:dyDescent="0.25"/>
    <row r="202" spans="1:14" s="185" customFormat="1" x14ac:dyDescent="0.2">
      <c r="A202" s="154"/>
    </row>
    <row r="203" spans="1:14" s="185" customFormat="1" x14ac:dyDescent="0.25"/>
    <row r="204" spans="1:14" s="185" customFormat="1" x14ac:dyDescent="0.25"/>
    <row r="205" spans="1:14" s="189" customFormat="1" x14ac:dyDescent="0.25"/>
    <row r="206" spans="1:14" s="189" customFormat="1" x14ac:dyDescent="0.2">
      <c r="B206" s="154"/>
      <c r="C206" s="154"/>
      <c r="D206" s="154"/>
      <c r="E206" s="154"/>
      <c r="F206" s="154"/>
      <c r="G206" s="154"/>
      <c r="H206" s="154"/>
    </row>
    <row r="207" spans="1:14" s="189" customFormat="1" ht="23.1" customHeight="1" x14ac:dyDescent="0.2">
      <c r="B207" s="154"/>
      <c r="C207" s="154"/>
      <c r="D207" s="154"/>
      <c r="E207" s="154"/>
      <c r="F207" s="154"/>
      <c r="G207" s="154"/>
      <c r="H207" s="154"/>
    </row>
  </sheetData>
  <mergeCells count="95">
    <mergeCell ref="B82:H82"/>
    <mergeCell ref="B83:H83"/>
    <mergeCell ref="B76:H76"/>
    <mergeCell ref="B77:H77"/>
    <mergeCell ref="B79:H79"/>
    <mergeCell ref="B80:H80"/>
    <mergeCell ref="B81:H81"/>
    <mergeCell ref="B70:H70"/>
    <mergeCell ref="B71:H71"/>
    <mergeCell ref="B73:B74"/>
    <mergeCell ref="C73:C74"/>
    <mergeCell ref="D73:D74"/>
    <mergeCell ref="E73:E74"/>
    <mergeCell ref="F73:F74"/>
    <mergeCell ref="H73:H74"/>
    <mergeCell ref="H68:H69"/>
    <mergeCell ref="B65:H65"/>
    <mergeCell ref="B66:B67"/>
    <mergeCell ref="C66:C67"/>
    <mergeCell ref="D66:D67"/>
    <mergeCell ref="E66:E67"/>
    <mergeCell ref="F66:F67"/>
    <mergeCell ref="H66:H67"/>
    <mergeCell ref="B68:B69"/>
    <mergeCell ref="C68:C69"/>
    <mergeCell ref="D68:D69"/>
    <mergeCell ref="E68:E69"/>
    <mergeCell ref="F68:F69"/>
    <mergeCell ref="H63:H64"/>
    <mergeCell ref="B56:B57"/>
    <mergeCell ref="C56:C57"/>
    <mergeCell ref="D56:D57"/>
    <mergeCell ref="E56:E57"/>
    <mergeCell ref="F56:F57"/>
    <mergeCell ref="H56:H57"/>
    <mergeCell ref="B63:B64"/>
    <mergeCell ref="C63:C64"/>
    <mergeCell ref="D63:D64"/>
    <mergeCell ref="E63:E64"/>
    <mergeCell ref="F63:F64"/>
    <mergeCell ref="B49:H50"/>
    <mergeCell ref="B51:H51"/>
    <mergeCell ref="B52:H52"/>
    <mergeCell ref="B54:H54"/>
    <mergeCell ref="B55:H55"/>
    <mergeCell ref="B48:H48"/>
    <mergeCell ref="B38:H38"/>
    <mergeCell ref="B39:H39"/>
    <mergeCell ref="B41:H41"/>
    <mergeCell ref="B42:H42"/>
    <mergeCell ref="B43:H43"/>
    <mergeCell ref="B44:H44"/>
    <mergeCell ref="B45:B46"/>
    <mergeCell ref="C45:D45"/>
    <mergeCell ref="C46:D46"/>
    <mergeCell ref="B47:H47"/>
    <mergeCell ref="B32:H32"/>
    <mergeCell ref="B33:H33"/>
    <mergeCell ref="B35:B36"/>
    <mergeCell ref="C35:C36"/>
    <mergeCell ref="D35:D36"/>
    <mergeCell ref="E35:E36"/>
    <mergeCell ref="F35:F36"/>
    <mergeCell ref="H35:H36"/>
    <mergeCell ref="H30:H31"/>
    <mergeCell ref="B27:H27"/>
    <mergeCell ref="B28:B29"/>
    <mergeCell ref="C28:C29"/>
    <mergeCell ref="D28:D29"/>
    <mergeCell ref="E28:E29"/>
    <mergeCell ref="F28:F29"/>
    <mergeCell ref="H28:H29"/>
    <mergeCell ref="B30:B31"/>
    <mergeCell ref="C30:C31"/>
    <mergeCell ref="D30:D31"/>
    <mergeCell ref="E30:E31"/>
    <mergeCell ref="F30:F31"/>
    <mergeCell ref="H25:H26"/>
    <mergeCell ref="B18:B19"/>
    <mergeCell ref="C18:C19"/>
    <mergeCell ref="D18:D19"/>
    <mergeCell ref="E18:E19"/>
    <mergeCell ref="F18:F19"/>
    <mergeCell ref="H18:H19"/>
    <mergeCell ref="B25:B26"/>
    <mergeCell ref="C25:C26"/>
    <mergeCell ref="D25:D26"/>
    <mergeCell ref="E25:E26"/>
    <mergeCell ref="F25:F26"/>
    <mergeCell ref="B17:H17"/>
    <mergeCell ref="C7:G7"/>
    <mergeCell ref="C3:G3"/>
    <mergeCell ref="B12:H13"/>
    <mergeCell ref="B14:H14"/>
    <mergeCell ref="B16:H16"/>
  </mergeCells>
  <printOptions horizontalCentered="1" verticalCentered="1"/>
  <pageMargins left="0" right="0" top="0.35433070866141736" bottom="0.35433070866141736" header="0.31496062992125984" footer="0.31496062992125984"/>
  <pageSetup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03E9-0970-4D50-9064-0803FA6FB134}">
  <dimension ref="B2:J49"/>
  <sheetViews>
    <sheetView tabSelected="1" topLeftCell="A37" zoomScale="70" zoomScaleNormal="70" workbookViewId="0">
      <selection activeCell="B41" sqref="B41:H41"/>
    </sheetView>
  </sheetViews>
  <sheetFormatPr baseColWidth="10" defaultRowHeight="15" x14ac:dyDescent="0.25"/>
  <cols>
    <col min="2" max="2" width="30.140625" bestFit="1" customWidth="1"/>
    <col min="3" max="3" width="18" bestFit="1" customWidth="1"/>
    <col min="4" max="4" width="18.5703125" bestFit="1" customWidth="1"/>
    <col min="6" max="7" width="18.5703125" bestFit="1" customWidth="1"/>
    <col min="8" max="8" width="18.5703125" customWidth="1"/>
    <col min="10" max="10" width="16.28515625" bestFit="1" customWidth="1"/>
    <col min="11" max="11" width="18.5703125" bestFit="1" customWidth="1"/>
  </cols>
  <sheetData>
    <row r="2" spans="2:10" ht="15.75" thickBot="1" x14ac:dyDescent="0.3"/>
    <row r="3" spans="2:10" ht="21.75" thickBot="1" x14ac:dyDescent="0.3">
      <c r="C3" s="19" t="s">
        <v>45</v>
      </c>
      <c r="D3" s="20"/>
      <c r="E3" s="20"/>
      <c r="F3" s="20"/>
      <c r="G3" s="21"/>
    </row>
    <row r="4" spans="2:10" x14ac:dyDescent="0.25">
      <c r="C4" s="158"/>
      <c r="D4" s="159"/>
      <c r="E4" s="159" t="s">
        <v>1</v>
      </c>
      <c r="F4" s="159" t="s">
        <v>2</v>
      </c>
      <c r="G4" s="160" t="s">
        <v>3</v>
      </c>
    </row>
    <row r="5" spans="2:10" ht="15.75" thickBot="1" x14ac:dyDescent="0.3">
      <c r="C5" s="161" t="s">
        <v>4</v>
      </c>
      <c r="D5" s="162"/>
      <c r="E5" s="163">
        <v>908526</v>
      </c>
      <c r="F5" s="164">
        <v>8.8000000000000007</v>
      </c>
      <c r="G5" s="165">
        <f>E5*F5</f>
        <v>7995028.8000000007</v>
      </c>
    </row>
    <row r="6" spans="2:10" ht="21.75" thickBot="1" x14ac:dyDescent="0.3">
      <c r="C6" s="166"/>
      <c r="D6" s="167"/>
      <c r="E6" s="168"/>
      <c r="F6" s="169"/>
      <c r="G6" s="168"/>
      <c r="H6" s="9"/>
      <c r="I6" s="7"/>
      <c r="J6" s="8"/>
    </row>
    <row r="7" spans="2:10" ht="21" x14ac:dyDescent="0.25">
      <c r="C7" s="171" t="s">
        <v>46</v>
      </c>
      <c r="D7" s="172"/>
      <c r="E7" s="172"/>
      <c r="F7" s="172"/>
      <c r="G7" s="173"/>
      <c r="H7" s="9"/>
      <c r="I7" s="7"/>
      <c r="J7" s="8"/>
    </row>
    <row r="8" spans="2:10" ht="21" x14ac:dyDescent="0.25">
      <c r="C8" s="174"/>
      <c r="D8" s="175" t="s">
        <v>0</v>
      </c>
      <c r="E8" s="175" t="s">
        <v>1</v>
      </c>
      <c r="F8" s="175" t="s">
        <v>2</v>
      </c>
      <c r="G8" s="176" t="s">
        <v>3</v>
      </c>
      <c r="H8" s="9"/>
      <c r="I8" s="7"/>
      <c r="J8" s="8"/>
    </row>
    <row r="9" spans="2:10" ht="21" x14ac:dyDescent="0.25">
      <c r="C9" s="177" t="s">
        <v>4</v>
      </c>
      <c r="D9" s="178"/>
      <c r="E9" s="179">
        <f>E5</f>
        <v>908526</v>
      </c>
      <c r="F9" s="180">
        <v>8.8000000000000007</v>
      </c>
      <c r="G9" s="181">
        <f>E9*F9</f>
        <v>7995028.8000000007</v>
      </c>
      <c r="H9" s="9"/>
      <c r="I9" s="7"/>
      <c r="J9" s="8"/>
    </row>
    <row r="10" spans="2:10" ht="21.75" thickBot="1" x14ac:dyDescent="0.3">
      <c r="C10" s="182" t="s">
        <v>5</v>
      </c>
      <c r="D10" s="183">
        <v>0.06</v>
      </c>
      <c r="E10" s="163">
        <f>E9*(1+D10)</f>
        <v>963037.56</v>
      </c>
      <c r="F10" s="164">
        <v>8.8000000000000007</v>
      </c>
      <c r="G10" s="165">
        <f>E10*F10</f>
        <v>8474730.5280000009</v>
      </c>
      <c r="H10" s="9"/>
      <c r="I10" s="7"/>
      <c r="J10" s="8"/>
    </row>
    <row r="11" spans="2:10" ht="15.75" thickBot="1" x14ac:dyDescent="0.3"/>
    <row r="12" spans="2:10" x14ac:dyDescent="0.25">
      <c r="B12" s="43" t="s">
        <v>38</v>
      </c>
      <c r="C12" s="44"/>
      <c r="D12" s="44"/>
      <c r="E12" s="44"/>
      <c r="F12" s="44"/>
      <c r="G12" s="44"/>
      <c r="H12" s="45"/>
    </row>
    <row r="13" spans="2:10" ht="15.75" thickBot="1" x14ac:dyDescent="0.3">
      <c r="B13" s="46"/>
      <c r="C13" s="47"/>
      <c r="D13" s="47"/>
      <c r="E13" s="47"/>
      <c r="F13" s="47"/>
      <c r="G13" s="47"/>
      <c r="H13" s="48"/>
    </row>
    <row r="14" spans="2:10" ht="110.25" x14ac:dyDescent="0.25">
      <c r="B14" s="17" t="s">
        <v>8</v>
      </c>
      <c r="C14" s="18" t="s">
        <v>9</v>
      </c>
      <c r="D14" s="1" t="s">
        <v>10</v>
      </c>
      <c r="E14" s="18" t="s">
        <v>11</v>
      </c>
      <c r="F14" s="18" t="s">
        <v>12</v>
      </c>
      <c r="G14" s="18" t="s">
        <v>13</v>
      </c>
      <c r="H14" s="10" t="s">
        <v>14</v>
      </c>
    </row>
    <row r="15" spans="2:10" ht="15.75" x14ac:dyDescent="0.25">
      <c r="B15" s="49" t="s">
        <v>39</v>
      </c>
      <c r="C15" s="50"/>
      <c r="D15" s="50"/>
      <c r="E15" s="50"/>
      <c r="F15" s="50"/>
      <c r="G15" s="50"/>
      <c r="H15" s="51"/>
    </row>
    <row r="16" spans="2:10" ht="15.75" x14ac:dyDescent="0.25">
      <c r="B16" s="52" t="s">
        <v>49</v>
      </c>
      <c r="C16" s="53"/>
      <c r="D16" s="53"/>
      <c r="E16" s="53"/>
      <c r="F16" s="53"/>
      <c r="G16" s="53"/>
      <c r="H16" s="54"/>
    </row>
    <row r="17" spans="2:8" ht="45.75" x14ac:dyDescent="0.25">
      <c r="B17" s="12" t="s">
        <v>16</v>
      </c>
      <c r="C17" s="16">
        <v>5</v>
      </c>
      <c r="D17" s="13">
        <f>'[2]Costo Servicios 2020-2021'!$J$5</f>
        <v>7995028.8000000007</v>
      </c>
      <c r="E17" s="14">
        <v>0.08</v>
      </c>
      <c r="F17" s="13">
        <f>D17*E17</f>
        <v>639602.30400000012</v>
      </c>
      <c r="G17" s="3">
        <v>1</v>
      </c>
      <c r="H17" s="15">
        <v>30</v>
      </c>
    </row>
    <row r="18" spans="2:8" ht="45.75" x14ac:dyDescent="0.25">
      <c r="B18" s="12" t="s">
        <v>18</v>
      </c>
      <c r="C18" s="16">
        <v>6</v>
      </c>
      <c r="D18" s="13">
        <f>'[2]Costo Servicios 2020-2021'!$J$5</f>
        <v>7995028.8000000007</v>
      </c>
      <c r="E18" s="14">
        <v>0.1</v>
      </c>
      <c r="F18" s="13">
        <f>D18*E18</f>
        <v>799502.88000000012</v>
      </c>
      <c r="G18" s="3">
        <v>1</v>
      </c>
      <c r="H18" s="15">
        <v>30</v>
      </c>
    </row>
    <row r="19" spans="2:8" ht="45.75" x14ac:dyDescent="0.25">
      <c r="B19" s="12" t="s">
        <v>17</v>
      </c>
      <c r="C19" s="4">
        <v>1</v>
      </c>
      <c r="D19" s="13">
        <f>'[2]Costo Servicios 2020-2021'!$J$5</f>
        <v>7995028.8000000007</v>
      </c>
      <c r="E19" s="14">
        <v>0.11</v>
      </c>
      <c r="F19" s="13">
        <f>D19*E19</f>
        <v>879453.16800000006</v>
      </c>
      <c r="G19" s="3">
        <v>1</v>
      </c>
      <c r="H19" s="15">
        <v>30</v>
      </c>
    </row>
    <row r="20" spans="2:8" ht="34.5" customHeight="1" x14ac:dyDescent="0.25">
      <c r="B20" s="25" t="s">
        <v>40</v>
      </c>
      <c r="C20" s="35">
        <v>6</v>
      </c>
      <c r="D20" s="37">
        <f>'[2]Costo Servicios 2020-2021'!$J$5</f>
        <v>7995028.8000000007</v>
      </c>
      <c r="E20" s="39">
        <v>0.08</v>
      </c>
      <c r="F20" s="37">
        <f>D20*E20</f>
        <v>639602.30400000012</v>
      </c>
      <c r="G20" s="2">
        <v>0.55969999999999998</v>
      </c>
      <c r="H20" s="41">
        <v>24</v>
      </c>
    </row>
    <row r="21" spans="2:8" ht="30" customHeight="1" x14ac:dyDescent="0.25">
      <c r="B21" s="25"/>
      <c r="C21" s="36"/>
      <c r="D21" s="38"/>
      <c r="E21" s="40"/>
      <c r="F21" s="38"/>
      <c r="G21" s="2">
        <v>0.44030000000000002</v>
      </c>
      <c r="H21" s="42"/>
    </row>
    <row r="22" spans="2:8" ht="15.75" x14ac:dyDescent="0.25">
      <c r="B22" s="55" t="s">
        <v>54</v>
      </c>
      <c r="C22" s="56"/>
      <c r="D22" s="56"/>
      <c r="E22" s="56"/>
      <c r="F22" s="56"/>
      <c r="G22" s="56"/>
      <c r="H22" s="57"/>
    </row>
    <row r="23" spans="2:8" ht="15.75" x14ac:dyDescent="0.25">
      <c r="B23" s="52" t="s">
        <v>48</v>
      </c>
      <c r="C23" s="53"/>
      <c r="D23" s="53"/>
      <c r="E23" s="53"/>
      <c r="F23" s="53"/>
      <c r="G23" s="53"/>
      <c r="H23" s="54"/>
    </row>
    <row r="24" spans="2:8" ht="30" customHeight="1" x14ac:dyDescent="0.25">
      <c r="B24" s="25" t="s">
        <v>40</v>
      </c>
      <c r="C24" s="35">
        <v>7</v>
      </c>
      <c r="D24" s="37">
        <f>'[2]Costo Servicios 2020-2021'!$J$5</f>
        <v>7995028.8000000007</v>
      </c>
      <c r="E24" s="39">
        <v>0.08</v>
      </c>
      <c r="F24" s="37">
        <f>D24*E24</f>
        <v>639602.30400000012</v>
      </c>
      <c r="G24" s="2">
        <v>0.55969999999999998</v>
      </c>
      <c r="H24" s="41">
        <v>24</v>
      </c>
    </row>
    <row r="25" spans="2:8" ht="44.25" customHeight="1" x14ac:dyDescent="0.25">
      <c r="B25" s="25"/>
      <c r="C25" s="36"/>
      <c r="D25" s="38"/>
      <c r="E25" s="40"/>
      <c r="F25" s="38"/>
      <c r="G25" s="2">
        <v>0.44030000000000002</v>
      </c>
      <c r="H25" s="42"/>
    </row>
    <row r="26" spans="2:8" ht="30" customHeight="1" x14ac:dyDescent="0.25">
      <c r="B26" s="25" t="s">
        <v>53</v>
      </c>
      <c r="C26" s="58">
        <v>1</v>
      </c>
      <c r="D26" s="22">
        <f>'[2]Costo Servicios 2020-2021'!$J$5</f>
        <v>7995028.8000000007</v>
      </c>
      <c r="E26" s="23">
        <v>0.11</v>
      </c>
      <c r="F26" s="22">
        <f>D26*E26</f>
        <v>879453.16800000006</v>
      </c>
      <c r="G26" s="2">
        <v>0.55969999999999998</v>
      </c>
      <c r="H26" s="24">
        <v>24</v>
      </c>
    </row>
    <row r="27" spans="2:8" ht="30" customHeight="1" x14ac:dyDescent="0.25">
      <c r="B27" s="25"/>
      <c r="C27" s="58"/>
      <c r="D27" s="22"/>
      <c r="E27" s="23"/>
      <c r="F27" s="22"/>
      <c r="G27" s="2">
        <v>0.44030000000000002</v>
      </c>
      <c r="H27" s="24"/>
    </row>
    <row r="28" spans="2:8" ht="15.75" x14ac:dyDescent="0.25">
      <c r="B28" s="55" t="s">
        <v>55</v>
      </c>
      <c r="C28" s="56"/>
      <c r="D28" s="56"/>
      <c r="E28" s="56"/>
      <c r="F28" s="56"/>
      <c r="G28" s="56"/>
      <c r="H28" s="57"/>
    </row>
    <row r="29" spans="2:8" ht="15.75" x14ac:dyDescent="0.25">
      <c r="B29" s="52" t="s">
        <v>51</v>
      </c>
      <c r="C29" s="53"/>
      <c r="D29" s="53"/>
      <c r="E29" s="53"/>
      <c r="F29" s="53"/>
      <c r="G29" s="53"/>
      <c r="H29" s="54"/>
    </row>
    <row r="30" spans="2:8" ht="45.75" x14ac:dyDescent="0.25">
      <c r="B30" s="12" t="s">
        <v>16</v>
      </c>
      <c r="C30" s="16">
        <v>5</v>
      </c>
      <c r="D30" s="13">
        <f>'[2]Costo Servicios 2020-2021'!$J$5</f>
        <v>7995028.8000000007</v>
      </c>
      <c r="E30" s="14">
        <v>0.08</v>
      </c>
      <c r="F30" s="13">
        <f>D30*E30</f>
        <v>639602.30400000012</v>
      </c>
      <c r="G30" s="3">
        <v>1</v>
      </c>
      <c r="H30" s="15">
        <v>30</v>
      </c>
    </row>
    <row r="31" spans="2:8" ht="45.75" x14ac:dyDescent="0.25">
      <c r="B31" s="12" t="s">
        <v>18</v>
      </c>
      <c r="C31" s="16">
        <v>6</v>
      </c>
      <c r="D31" s="13">
        <f>'[2]Costo Servicios 2020-2021'!$J$5</f>
        <v>7995028.8000000007</v>
      </c>
      <c r="E31" s="14">
        <v>0.1</v>
      </c>
      <c r="F31" s="13">
        <f>D31*E31</f>
        <v>799502.88000000012</v>
      </c>
      <c r="G31" s="3">
        <v>1</v>
      </c>
      <c r="H31" s="15">
        <v>30</v>
      </c>
    </row>
    <row r="32" spans="2:8" ht="45.75" x14ac:dyDescent="0.25">
      <c r="B32" s="12" t="s">
        <v>17</v>
      </c>
      <c r="C32" s="4">
        <v>1</v>
      </c>
      <c r="D32" s="13">
        <f>'[2]Costo Servicios 2020-2021'!$J$5</f>
        <v>7995028.8000000007</v>
      </c>
      <c r="E32" s="14">
        <v>0.11</v>
      </c>
      <c r="F32" s="13">
        <f>D32*E32</f>
        <v>879453.16800000006</v>
      </c>
      <c r="G32" s="3">
        <v>1</v>
      </c>
      <c r="H32" s="15">
        <v>30</v>
      </c>
    </row>
    <row r="33" spans="2:8" ht="42" customHeight="1" x14ac:dyDescent="0.25">
      <c r="B33" s="25" t="s">
        <v>40</v>
      </c>
      <c r="C33" s="35">
        <v>6</v>
      </c>
      <c r="D33" s="37">
        <f>'[2]Costo Servicios 2020-2021'!$J$5</f>
        <v>7995028.8000000007</v>
      </c>
      <c r="E33" s="39">
        <v>0.08</v>
      </c>
      <c r="F33" s="37">
        <f>D33*E33</f>
        <v>639602.30400000012</v>
      </c>
      <c r="G33" s="2">
        <v>0.55969999999999998</v>
      </c>
      <c r="H33" s="41">
        <v>24</v>
      </c>
    </row>
    <row r="34" spans="2:8" ht="40.5" customHeight="1" x14ac:dyDescent="0.25">
      <c r="B34" s="25"/>
      <c r="C34" s="36"/>
      <c r="D34" s="38"/>
      <c r="E34" s="40"/>
      <c r="F34" s="38"/>
      <c r="G34" s="2">
        <v>0.44030000000000002</v>
      </c>
      <c r="H34" s="42"/>
    </row>
    <row r="35" spans="2:8" ht="15.75" x14ac:dyDescent="0.25">
      <c r="B35" s="55" t="s">
        <v>56</v>
      </c>
      <c r="C35" s="56"/>
      <c r="D35" s="56"/>
      <c r="E35" s="56"/>
      <c r="F35" s="56"/>
      <c r="G35" s="56"/>
      <c r="H35" s="57"/>
    </row>
    <row r="36" spans="2:8" ht="42.75" customHeight="1" x14ac:dyDescent="0.25">
      <c r="B36" s="52" t="s">
        <v>52</v>
      </c>
      <c r="C36" s="53"/>
      <c r="D36" s="53"/>
      <c r="E36" s="53"/>
      <c r="F36" s="53"/>
      <c r="G36" s="53"/>
      <c r="H36" s="54"/>
    </row>
    <row r="37" spans="2:8" ht="36.75" customHeight="1" x14ac:dyDescent="0.25">
      <c r="B37" s="25" t="s">
        <v>40</v>
      </c>
      <c r="C37" s="35">
        <v>7</v>
      </c>
      <c r="D37" s="37">
        <f>'[2]Costo Servicios 2020-2021'!$J$5</f>
        <v>7995028.8000000007</v>
      </c>
      <c r="E37" s="39">
        <v>0.08</v>
      </c>
      <c r="F37" s="37">
        <f>D37*E37</f>
        <v>639602.30400000012</v>
      </c>
      <c r="G37" s="2">
        <v>0.55969999999999998</v>
      </c>
      <c r="H37" s="41">
        <v>24</v>
      </c>
    </row>
    <row r="38" spans="2:8" ht="21.75" customHeight="1" x14ac:dyDescent="0.25">
      <c r="B38" s="25"/>
      <c r="C38" s="36"/>
      <c r="D38" s="38"/>
      <c r="E38" s="40"/>
      <c r="F38" s="38"/>
      <c r="G38" s="2">
        <v>0.44030000000000002</v>
      </c>
      <c r="H38" s="42"/>
    </row>
    <row r="39" spans="2:8" ht="37.5" customHeight="1" x14ac:dyDescent="0.25">
      <c r="B39" s="25" t="s">
        <v>53</v>
      </c>
      <c r="C39" s="58">
        <v>1</v>
      </c>
      <c r="D39" s="22">
        <f>'[2]Costo Servicios 2020-2021'!$J$5</f>
        <v>7995028.8000000007</v>
      </c>
      <c r="E39" s="23">
        <v>0.11</v>
      </c>
      <c r="F39" s="22">
        <f>D39*E39</f>
        <v>879453.16800000006</v>
      </c>
      <c r="G39" s="2">
        <v>0.55969999999999998</v>
      </c>
      <c r="H39" s="24">
        <v>24</v>
      </c>
    </row>
    <row r="40" spans="2:8" ht="42.75" customHeight="1" x14ac:dyDescent="0.25">
      <c r="B40" s="25"/>
      <c r="C40" s="58"/>
      <c r="D40" s="22"/>
      <c r="E40" s="23"/>
      <c r="F40" s="22"/>
      <c r="G40" s="2">
        <v>0.44030000000000002</v>
      </c>
      <c r="H40" s="24"/>
    </row>
    <row r="41" spans="2:8" ht="37.5" customHeight="1" x14ac:dyDescent="0.25">
      <c r="B41" s="59" t="s">
        <v>57</v>
      </c>
      <c r="C41" s="60"/>
      <c r="D41" s="60"/>
      <c r="E41" s="60"/>
      <c r="F41" s="60"/>
      <c r="G41" s="60"/>
      <c r="H41" s="61"/>
    </row>
    <row r="42" spans="2:8" ht="15.75" x14ac:dyDescent="0.25">
      <c r="B42" s="29" t="s">
        <v>20</v>
      </c>
      <c r="C42" s="30"/>
      <c r="D42" s="30"/>
      <c r="E42" s="30"/>
      <c r="F42" s="30"/>
      <c r="G42" s="30"/>
      <c r="H42" s="31"/>
    </row>
    <row r="43" spans="2:8" ht="15.75" x14ac:dyDescent="0.25">
      <c r="B43" s="32" t="s">
        <v>21</v>
      </c>
      <c r="C43" s="33"/>
      <c r="D43" s="33"/>
      <c r="E43" s="33"/>
      <c r="F43" s="33"/>
      <c r="G43" s="33"/>
      <c r="H43" s="34"/>
    </row>
    <row r="44" spans="2:8" ht="15.75" x14ac:dyDescent="0.25">
      <c r="B44" s="32" t="s">
        <v>22</v>
      </c>
      <c r="C44" s="33"/>
      <c r="D44" s="33"/>
      <c r="E44" s="33"/>
      <c r="F44" s="33"/>
      <c r="G44" s="33"/>
      <c r="H44" s="34"/>
    </row>
    <row r="45" spans="2:8" ht="20.25" x14ac:dyDescent="0.25">
      <c r="B45" s="62" t="s">
        <v>41</v>
      </c>
      <c r="C45" s="63"/>
      <c r="D45" s="63"/>
      <c r="E45" s="63"/>
      <c r="F45" s="63"/>
      <c r="G45" s="63"/>
      <c r="H45" s="64"/>
    </row>
    <row r="46" spans="2:8" ht="30" x14ac:dyDescent="0.25">
      <c r="B46" s="65" t="s">
        <v>24</v>
      </c>
      <c r="C46" s="66" t="s">
        <v>42</v>
      </c>
      <c r="D46" s="67"/>
      <c r="E46" s="5">
        <v>5</v>
      </c>
      <c r="F46" s="5" t="s">
        <v>26</v>
      </c>
      <c r="G46" s="6">
        <v>140000</v>
      </c>
      <c r="H46" s="11" t="s">
        <v>27</v>
      </c>
    </row>
    <row r="47" spans="2:8" ht="30" x14ac:dyDescent="0.25">
      <c r="B47" s="65"/>
      <c r="C47" s="66" t="s">
        <v>28</v>
      </c>
      <c r="D47" s="67"/>
      <c r="E47" s="5">
        <v>2</v>
      </c>
      <c r="F47" s="5" t="s">
        <v>29</v>
      </c>
      <c r="G47" s="6">
        <v>25000</v>
      </c>
      <c r="H47" s="11" t="s">
        <v>27</v>
      </c>
    </row>
    <row r="48" spans="2:8" ht="15.75" x14ac:dyDescent="0.25">
      <c r="B48" s="32" t="s">
        <v>43</v>
      </c>
      <c r="C48" s="33"/>
      <c r="D48" s="33"/>
      <c r="E48" s="33"/>
      <c r="F48" s="33"/>
      <c r="G48" s="33"/>
      <c r="H48" s="34"/>
    </row>
    <row r="49" spans="2:8" ht="21" thickBot="1" x14ac:dyDescent="0.3">
      <c r="B49" s="26" t="s">
        <v>44</v>
      </c>
      <c r="C49" s="27"/>
      <c r="D49" s="27"/>
      <c r="E49" s="27"/>
      <c r="F49" s="27"/>
      <c r="G49" s="27"/>
      <c r="H49" s="28"/>
    </row>
  </sheetData>
  <mergeCells count="57">
    <mergeCell ref="B48:H48"/>
    <mergeCell ref="B49:H49"/>
    <mergeCell ref="B28:H28"/>
    <mergeCell ref="B35:H35"/>
    <mergeCell ref="B41:H41"/>
    <mergeCell ref="B42:H42"/>
    <mergeCell ref="B43:H43"/>
    <mergeCell ref="B44:H44"/>
    <mergeCell ref="B45:H45"/>
    <mergeCell ref="B46:B47"/>
    <mergeCell ref="C46:D46"/>
    <mergeCell ref="C47:D47"/>
    <mergeCell ref="E33:E34"/>
    <mergeCell ref="F33:F34"/>
    <mergeCell ref="H33:H34"/>
    <mergeCell ref="B36:H36"/>
    <mergeCell ref="B39:B40"/>
    <mergeCell ref="C39:C40"/>
    <mergeCell ref="D39:D40"/>
    <mergeCell ref="E39:E40"/>
    <mergeCell ref="F39:F40"/>
    <mergeCell ref="H39:H40"/>
    <mergeCell ref="H20:H21"/>
    <mergeCell ref="B22:H22"/>
    <mergeCell ref="B23:H23"/>
    <mergeCell ref="B24:B25"/>
    <mergeCell ref="C24:C25"/>
    <mergeCell ref="D24:D25"/>
    <mergeCell ref="E24:E25"/>
    <mergeCell ref="F24:F25"/>
    <mergeCell ref="H24:H25"/>
    <mergeCell ref="B20:B21"/>
    <mergeCell ref="C20:C21"/>
    <mergeCell ref="D20:D21"/>
    <mergeCell ref="E20:E21"/>
    <mergeCell ref="F20:F21"/>
    <mergeCell ref="C7:G7"/>
    <mergeCell ref="C3:G3"/>
    <mergeCell ref="B12:H13"/>
    <mergeCell ref="B15:H15"/>
    <mergeCell ref="B16:H16"/>
    <mergeCell ref="D26:D27"/>
    <mergeCell ref="E26:E27"/>
    <mergeCell ref="F26:F27"/>
    <mergeCell ref="H26:H27"/>
    <mergeCell ref="B37:B38"/>
    <mergeCell ref="C37:C38"/>
    <mergeCell ref="D37:D38"/>
    <mergeCell ref="E37:E38"/>
    <mergeCell ref="F37:F38"/>
    <mergeCell ref="H37:H38"/>
    <mergeCell ref="B26:B27"/>
    <mergeCell ref="C26:C27"/>
    <mergeCell ref="B29:H29"/>
    <mergeCell ref="B33:B34"/>
    <mergeCell ref="C33:C34"/>
    <mergeCell ref="D33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GRUPO 1</vt:lpstr>
      <vt:lpstr>GRUPO 2</vt:lpstr>
      <vt:lpstr>'GRUPO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Cordero</dc:creator>
  <cp:lastModifiedBy>siulm</cp:lastModifiedBy>
  <dcterms:created xsi:type="dcterms:W3CDTF">2021-08-08T16:02:31Z</dcterms:created>
  <dcterms:modified xsi:type="dcterms:W3CDTF">2021-09-06T15:59:33Z</dcterms:modified>
</cp:coreProperties>
</file>