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11640" activeTab="0"/>
  </bookViews>
  <sheets>
    <sheet name="ANEXO 6 CUADRO DE CANTIDAD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X">[0]!ERR</definedName>
    <definedName name="\Z">[0]!ERR</definedName>
    <definedName name="_1Sin_nombre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FS01">[0]!ERR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A_impresión_IM">#REF!</definedName>
    <definedName name="AAA">[0]!ERR</definedName>
    <definedName name="AccessDatabase" hidden="1">"C:\C-314\VOLUMENES\volfin4.mdb"</definedName>
    <definedName name="_xlnm.Print_Area" localSheetId="0">'ANEXO 6 CUADRO DE CANTIDADES'!$A$1:$F$255</definedName>
    <definedName name="b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alidad">'[1]calidad'!$C$3</definedName>
    <definedName name="cd">#REF!</definedName>
    <definedName name="ci">#REF!</definedName>
    <definedName name="COSTODIRECTO">#REF!</definedName>
    <definedName name="COSTOS_DIRECTOS">#REF!</definedName>
    <definedName name="credito_completa">#REF!</definedName>
    <definedName name="CUAL">[0]!ERR</definedName>
    <definedName name="curva">"Chart 11"</definedName>
    <definedName name="dd">[0]!ERR</definedName>
    <definedName name="DIRECTOS">'[2]PPTO REDUCIDO'!$N$206</definedName>
    <definedName name="ES">[0]!ERR</definedName>
    <definedName name="FACTOR">'[2]PPTO REDUCIDO'!$J$2</definedName>
    <definedName name="FACTORE">'[2]PPTO REDUCIDO'!$H$2</definedName>
    <definedName name="FACTORH">'[2]PPTO REDUCIDO'!$G$2</definedName>
    <definedName name="ff">[0]!ERR</definedName>
    <definedName name="FINANCIACION">[0]!ERR</definedName>
    <definedName name="GGG">[0]!ERR</definedName>
    <definedName name="imprev">#REF!</definedName>
    <definedName name="imprevistos">#REF!</definedName>
    <definedName name="indirectos">#REF!</definedName>
    <definedName name="JOHNNY">[0]!ERR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OGO">[0]!ERR</definedName>
    <definedName name="NO">[0]!ERR</definedName>
    <definedName name="otrocd">#REF!</definedName>
    <definedName name="otroci">#REF!</definedName>
    <definedName name="otroimprev">#REF!</definedName>
    <definedName name="PROFESIONES">#REF!</definedName>
    <definedName name="programainv">[0]!ERR</definedName>
    <definedName name="REICIO">[0]!ERR</definedName>
    <definedName name="reinicio">[0]!ERR</definedName>
    <definedName name="rr">[0]!ERR</definedName>
    <definedName name="SERO">[0]!ERR</definedName>
    <definedName name="SI">[0]!ERR</definedName>
    <definedName name="sin_nombre_2">#REF!</definedName>
    <definedName name="SISISIS">[0]!ERR</definedName>
    <definedName name="SUBA">'[3]SUB APU'!$A:$D</definedName>
    <definedName name="TARIFAS">'[4]TARIFAS'!$A$1:$F$52</definedName>
    <definedName name="_xlnm.Print_Titles" localSheetId="0">'ANEXO 6 CUADRO DE CANTIDADES'!$1:$5</definedName>
    <definedName name="unidades_reales">'[5]Instrucciones'!$C$10</definedName>
    <definedName name="UTILIDADES">#REF!</definedName>
    <definedName name="valor_total">#REF!</definedName>
  </definedNames>
  <calcPr fullCalcOnLoad="1"/>
</workbook>
</file>

<file path=xl/sharedStrings.xml><?xml version="1.0" encoding="utf-8"?>
<sst xmlns="http://schemas.openxmlformats.org/spreadsheetml/2006/main" count="532" uniqueCount="282">
  <si>
    <t>ITEM</t>
  </si>
  <si>
    <t>DESCRIPCION</t>
  </si>
  <si>
    <t>UN</t>
  </si>
  <si>
    <t>CANTIDAD</t>
  </si>
  <si>
    <t>EDIFICIO ADMINISTRATIVO - PISO 1 - BIBLIOTECA</t>
  </si>
  <si>
    <t>1.1</t>
  </si>
  <si>
    <t>MESAS DE BIBLIOTECA (grande)</t>
  </si>
  <si>
    <t>1.2</t>
  </si>
  <si>
    <t>MESAS DE BIBLIOTECA (pequeña)</t>
  </si>
  <si>
    <t>1.3</t>
  </si>
  <si>
    <t>MESA DE CONSULTA</t>
  </si>
  <si>
    <t>1.4</t>
  </si>
  <si>
    <t>ESTANTERIA DE CONSULTA (módulos)</t>
  </si>
  <si>
    <t>1.5</t>
  </si>
  <si>
    <t>PUESTO DE BIBLIOTECARIO</t>
  </si>
  <si>
    <t>1.5.1</t>
  </si>
  <si>
    <t>SUPERFICIES , MODULO SERVICIO BAJO</t>
  </si>
  <si>
    <t>1.5.2</t>
  </si>
  <si>
    <t>PANELERÍA ( incluye puerta)</t>
  </si>
  <si>
    <t>M2</t>
  </si>
  <si>
    <t>1.6</t>
  </si>
  <si>
    <t>PUESTO DE CONTROL</t>
  </si>
  <si>
    <t>1.6.1</t>
  </si>
  <si>
    <t>SUPERFICIE</t>
  </si>
  <si>
    <t>1.6.2</t>
  </si>
  <si>
    <t>PANELERIA</t>
  </si>
  <si>
    <t>1.7</t>
  </si>
  <si>
    <t>SILLA OPERATIVA</t>
  </si>
  <si>
    <t>1.8</t>
  </si>
  <si>
    <t>SILLAS PARA MESAS</t>
  </si>
  <si>
    <t>SUBTOTAL</t>
  </si>
  <si>
    <t>EDIFICIO ADMINISTRATIVO - PISO 1 - SALA INTERNET</t>
  </si>
  <si>
    <t>2.1</t>
  </si>
  <si>
    <t>PUESTO SALA</t>
  </si>
  <si>
    <t>2.2</t>
  </si>
  <si>
    <t>PUESTO DE ATENCION</t>
  </si>
  <si>
    <t>2.2.1</t>
  </si>
  <si>
    <t>SUPERFICIES, MODULO SERVICIO BAJO, BASE</t>
  </si>
  <si>
    <t>2.2.2</t>
  </si>
  <si>
    <t>2.3</t>
  </si>
  <si>
    <t>2.4</t>
  </si>
  <si>
    <t>SILLA PUESTO SALA</t>
  </si>
  <si>
    <t>EDIFICIO ADMINISTRATIVO - PISO 1 - MEDIOS AUDIOVISUALES</t>
  </si>
  <si>
    <t>3.1</t>
  </si>
  <si>
    <t>PUESTO DE ATENCION (incluye mostrador)</t>
  </si>
  <si>
    <t>3.2</t>
  </si>
  <si>
    <t>MUEBLES ALMACENAMIENTO</t>
  </si>
  <si>
    <t>3.3</t>
  </si>
  <si>
    <t>EDIFICIO ADMINISTRATIVO - PISO 1 - RECEPCION</t>
  </si>
  <si>
    <t>4.1</t>
  </si>
  <si>
    <t>PUESTO DE RECEPCION</t>
  </si>
  <si>
    <t>4.2</t>
  </si>
  <si>
    <t>EDIFICIO ADMINISTRATIVO - PISO 1 - SALA DE SISTEMAS</t>
  </si>
  <si>
    <t>5.1</t>
  </si>
  <si>
    <t>PUESTO SISTEMAS (con capacidad para 3 personas)</t>
  </si>
  <si>
    <t>5.2</t>
  </si>
  <si>
    <t>PUESTO DOCENTE</t>
  </si>
  <si>
    <t>5.3</t>
  </si>
  <si>
    <t>5.4</t>
  </si>
  <si>
    <t>SILLA PUESTO SISTEMAS</t>
  </si>
  <si>
    <t>5.5</t>
  </si>
  <si>
    <t>MESA EXTERIOR</t>
  </si>
  <si>
    <t>5.6</t>
  </si>
  <si>
    <t>SILLA EXTERIOR</t>
  </si>
  <si>
    <t>EDIFICIO ADMINISTRATIVO - PISO 1 - ESTAR</t>
  </si>
  <si>
    <t>6.1</t>
  </si>
  <si>
    <t>MESA ESTAR</t>
  </si>
  <si>
    <t>6.2</t>
  </si>
  <si>
    <t>SOFA INDIVIDUAL</t>
  </si>
  <si>
    <t>6.3</t>
  </si>
  <si>
    <t>SOFA COMPUESTO (con capacidad para 2 personas)</t>
  </si>
  <si>
    <t>EDIFICIO ADMINISTRATIVO - PISO 2 - POSGRADOS</t>
  </si>
  <si>
    <t>7.1</t>
  </si>
  <si>
    <t>PUESTO DE TRABAJO SIN PANELERIA</t>
  </si>
  <si>
    <t>7.2</t>
  </si>
  <si>
    <t>PUESTO DE TRABAJO CON PANELERIA</t>
  </si>
  <si>
    <t>7.2.1</t>
  </si>
  <si>
    <t>SUPERFICIE, GABINETE, MODULO SERVICIO BAJO, FALDA, BASES</t>
  </si>
  <si>
    <t>7.2.2</t>
  </si>
  <si>
    <t>7.3</t>
  </si>
  <si>
    <t>PANELERIA SALA DE REUNIONES</t>
  </si>
  <si>
    <t>7.4</t>
  </si>
  <si>
    <t>MESA SALA DE REUNIONES</t>
  </si>
  <si>
    <t>7.5</t>
  </si>
  <si>
    <t>PUESTO SECRETARIAL</t>
  </si>
  <si>
    <t>7.6</t>
  </si>
  <si>
    <t>PUESTO DIRECCION</t>
  </si>
  <si>
    <t>7.6.1</t>
  </si>
  <si>
    <t>SUPERFICIE, GABINETE, MODULO BAJO, FALDA, BASES</t>
  </si>
  <si>
    <t>7.6.2</t>
  </si>
  <si>
    <t>PANELERIA (incluye puerta)</t>
  </si>
  <si>
    <t>7.7</t>
  </si>
  <si>
    <t>DIVISION VIDRIO (SOBRE ANTEPECHO)</t>
  </si>
  <si>
    <t>7.8</t>
  </si>
  <si>
    <t>7.9</t>
  </si>
  <si>
    <t>SILLA INTERLOCUTORA</t>
  </si>
  <si>
    <t>7.10</t>
  </si>
  <si>
    <t>SILLA SALA DE REUNIONES</t>
  </si>
  <si>
    <t>7.11</t>
  </si>
  <si>
    <t>SOFA ESPERA</t>
  </si>
  <si>
    <t>EDIFICIO ADMINISTRATIVO - PISO 2 - VICEDECANATURA</t>
  </si>
  <si>
    <t>8.1</t>
  </si>
  <si>
    <t>PUESTO COORDINADOR</t>
  </si>
  <si>
    <t>8.1.1</t>
  </si>
  <si>
    <t>SUPERFICIE, GABINETE, MODULO BAJO, FALDA</t>
  </si>
  <si>
    <t>8.1.2</t>
  </si>
  <si>
    <t>8.2</t>
  </si>
  <si>
    <t>PUESTO SECRETARIA DE COORDINADOR</t>
  </si>
  <si>
    <t>8.3</t>
  </si>
  <si>
    <t>ESTANTERIA MOVIL (Unidades de Consulta sencillas- UDC)</t>
  </si>
  <si>
    <t>8.4</t>
  </si>
  <si>
    <t>8.5</t>
  </si>
  <si>
    <t>8.6</t>
  </si>
  <si>
    <t>8.7</t>
  </si>
  <si>
    <t>8.7.1</t>
  </si>
  <si>
    <t>SUPERFICIES, GABINETE, MODULO, BAJO, FALDA, BASES</t>
  </si>
  <si>
    <t>8.7.2</t>
  </si>
  <si>
    <t>8.8</t>
  </si>
  <si>
    <t>DIVISION EN VIDRIO (SOBRE ANTEPECHO)</t>
  </si>
  <si>
    <t>8.9</t>
  </si>
  <si>
    <t>DIVISION EN VIDRIO ACCESO</t>
  </si>
  <si>
    <t>8.10</t>
  </si>
  <si>
    <t>8.11</t>
  </si>
  <si>
    <t>8.12</t>
  </si>
  <si>
    <t>EDIFICIO ADMINISTRATIVO - PISO 2 - DECANATURA</t>
  </si>
  <si>
    <t>9.1</t>
  </si>
  <si>
    <t>PUESTO SECRETARIA</t>
  </si>
  <si>
    <t>9.2</t>
  </si>
  <si>
    <t>9.2.1</t>
  </si>
  <si>
    <t>9.2.2</t>
  </si>
  <si>
    <t>9.3</t>
  </si>
  <si>
    <t>9.4</t>
  </si>
  <si>
    <t>EDIFICIO ADMINISTRATIVO - PISO 2 - RECTORIA</t>
  </si>
  <si>
    <t>10.1</t>
  </si>
  <si>
    <t>10.2</t>
  </si>
  <si>
    <t>PUESTO RECTORIA</t>
  </si>
  <si>
    <t>10.3</t>
  </si>
  <si>
    <t>MESA RECTORIA</t>
  </si>
  <si>
    <t>10.4</t>
  </si>
  <si>
    <t>ENTREPAÑO NICHO</t>
  </si>
  <si>
    <t>10.5</t>
  </si>
  <si>
    <t>10.6</t>
  </si>
  <si>
    <t>MESA ESPERA</t>
  </si>
  <si>
    <t>10.7</t>
  </si>
  <si>
    <t>10.8</t>
  </si>
  <si>
    <t>SILLA RECTORIA</t>
  </si>
  <si>
    <t>10.9</t>
  </si>
  <si>
    <t>SILLA INTERLOCUTORA RECTORIA</t>
  </si>
  <si>
    <t>10.10</t>
  </si>
  <si>
    <t>SILLA REUNIONES RECTORIA</t>
  </si>
  <si>
    <t>10.11</t>
  </si>
  <si>
    <t>MESA REUNIONES FACULTAD</t>
  </si>
  <si>
    <t>10.12</t>
  </si>
  <si>
    <t>SILLA REUNIONES FACULTAD</t>
  </si>
  <si>
    <t>EDIFICIO ADMINISTRATIVO - PISO 2 - VICERRECTORIA</t>
  </si>
  <si>
    <t>11.1</t>
  </si>
  <si>
    <t>11.2</t>
  </si>
  <si>
    <t>PUESTO VICERRECTORIA</t>
  </si>
  <si>
    <t>11.3</t>
  </si>
  <si>
    <t>MESA VICERRECTORIA</t>
  </si>
  <si>
    <t>11.4</t>
  </si>
  <si>
    <t>11.5</t>
  </si>
  <si>
    <t>11.6</t>
  </si>
  <si>
    <t>11.7</t>
  </si>
  <si>
    <t>SILLA VICERRECTORIA</t>
  </si>
  <si>
    <t>11.8</t>
  </si>
  <si>
    <t>SILLA INTERLOCUTORA VICERRECTORIA</t>
  </si>
  <si>
    <t>11.9</t>
  </si>
  <si>
    <t>SILLA REUNIONES VICERRECTORIA</t>
  </si>
  <si>
    <t>TOTAL EDIFICIO ADMINISTRATIVO</t>
  </si>
  <si>
    <t>EDIFICIO DE AULAS - PISO 1 - AULAS ESPECIALIZADAS SISTEMAS E IDIOMAS</t>
  </si>
  <si>
    <t>12.1</t>
  </si>
  <si>
    <t>PUESTO AULA</t>
  </si>
  <si>
    <t>12.2</t>
  </si>
  <si>
    <t>12.3</t>
  </si>
  <si>
    <t>12.4</t>
  </si>
  <si>
    <t>SILLA AULA</t>
  </si>
  <si>
    <t>EDIFICIO DE AULAS  - AULAS TIPO A-B-C</t>
  </si>
  <si>
    <t>EDIFICIO DE AULAS 1</t>
  </si>
  <si>
    <t>13.1.1</t>
  </si>
  <si>
    <t>13.1.2</t>
  </si>
  <si>
    <t>13.1.3</t>
  </si>
  <si>
    <t>13.1.4</t>
  </si>
  <si>
    <t>EDIFICIO DE AULAS 2</t>
  </si>
  <si>
    <t>13.2.1</t>
  </si>
  <si>
    <t>13.2.2</t>
  </si>
  <si>
    <t>13.2.3</t>
  </si>
  <si>
    <t>13.2.4</t>
  </si>
  <si>
    <t>EDIFICIO DE AULAS  -  SALA ESTUDIO</t>
  </si>
  <si>
    <t>EDIFICIO AULAS 1</t>
  </si>
  <si>
    <t>14.1.1</t>
  </si>
  <si>
    <t>PANELERIA ESTUDIO</t>
  </si>
  <si>
    <t>14.1.2</t>
  </si>
  <si>
    <t>MESAS SALA (modulares)</t>
  </si>
  <si>
    <t>14.1.3</t>
  </si>
  <si>
    <t>SILLAS SALA</t>
  </si>
  <si>
    <t>EDIFICIO AULAS 2</t>
  </si>
  <si>
    <t>14.2.1</t>
  </si>
  <si>
    <t>14.2.2</t>
  </si>
  <si>
    <t>14.2.3</t>
  </si>
  <si>
    <t>EDIFICIO DE AULAS  - ZONA CARGA - ESTUDIO</t>
  </si>
  <si>
    <t>15.1.1</t>
  </si>
  <si>
    <t>SUPERFICIES CARGA</t>
  </si>
  <si>
    <t>15.1.2</t>
  </si>
  <si>
    <t>SILLAS CARGA</t>
  </si>
  <si>
    <t>15.1.3</t>
  </si>
  <si>
    <t>MESAS ZONA ESTUDIO CORREDOR</t>
  </si>
  <si>
    <t>15.1.4</t>
  </si>
  <si>
    <t>15.1.5</t>
  </si>
  <si>
    <t>SOFAS INDIVIDUAL</t>
  </si>
  <si>
    <t>15.1.6</t>
  </si>
  <si>
    <t>SOFAS COMPUESTO (con capacida para 2 personas)</t>
  </si>
  <si>
    <t>15.2.1</t>
  </si>
  <si>
    <t>15.2.2</t>
  </si>
  <si>
    <t>15.2.3</t>
  </si>
  <si>
    <t>15.2.4</t>
  </si>
  <si>
    <t>15.2.5</t>
  </si>
  <si>
    <t>15.2.6</t>
  </si>
  <si>
    <t>EDIFICIO DE AULAS - PISO 1 - LOCKERS</t>
  </si>
  <si>
    <t>16.1.1</t>
  </si>
  <si>
    <t>LOCKER (cuerpos por 3 unidades cada uno)</t>
  </si>
  <si>
    <t>16.2.1</t>
  </si>
  <si>
    <t>TOTAL EDIFICIO DE AULAS 1 Y 2</t>
  </si>
  <si>
    <t>EDIFICIO DE PROGRAMAS - PISOS 1-2 - DIRECCION</t>
  </si>
  <si>
    <t>PUESTO DIRECTOR</t>
  </si>
  <si>
    <t>17.2.1</t>
  </si>
  <si>
    <t>17.2.2</t>
  </si>
  <si>
    <t>PANELERIA SALA REUNIONES</t>
  </si>
  <si>
    <t>MESA REUNIONES</t>
  </si>
  <si>
    <t>SILLA SALA REUNIONES</t>
  </si>
  <si>
    <t>EDIFICIO DE PROGRAMAS - PISOS 1-2 - PROFESORES</t>
  </si>
  <si>
    <t>PUESTO PROFESOR PLANTA</t>
  </si>
  <si>
    <t>18.1.1</t>
  </si>
  <si>
    <t>18.1.2</t>
  </si>
  <si>
    <t>PUESTO PROFESOR CATEDRA</t>
  </si>
  <si>
    <t>18.2.1</t>
  </si>
  <si>
    <t>SUPERFICIE, BASE</t>
  </si>
  <si>
    <t>18.2.2</t>
  </si>
  <si>
    <t>EDIFICIO DE PROGRAMAS - PISOS 1-2 - CIRCULACIONES</t>
  </si>
  <si>
    <t>TOTAL EDIFICIO DE PROGRAMAS</t>
  </si>
  <si>
    <t>CAFETERIA</t>
  </si>
  <si>
    <t>MESAS CAFETERIA</t>
  </si>
  <si>
    <t>PARASOLES</t>
  </si>
  <si>
    <t>SILLAS CAFETERIA</t>
  </si>
  <si>
    <t>SALA PROFESORES</t>
  </si>
  <si>
    <t>SOFA DESCANSO</t>
  </si>
  <si>
    <t>MESAS DESCANSO</t>
  </si>
  <si>
    <t>AUDITORIO</t>
  </si>
  <si>
    <t>AUDITORIO 1</t>
  </si>
  <si>
    <t>22.1.1</t>
  </si>
  <si>
    <t>SILLA TIPO AUDITORIO</t>
  </si>
  <si>
    <t>22.2.1</t>
  </si>
  <si>
    <t>TOTAL AUDITORIOS 1 Y 2</t>
  </si>
  <si>
    <t>EDIFICIO DE LABORATORIOS - PISO 1</t>
  </si>
  <si>
    <t>PUESTO DE TRABAJO OFICINA</t>
  </si>
  <si>
    <t>PUESTO DE TRABAJO TIPO DOCENTE</t>
  </si>
  <si>
    <t>SILLAS TIPO  LABORATORIO</t>
  </si>
  <si>
    <t>EDIFICIO DE LABORATORIOS - PISO 2</t>
  </si>
  <si>
    <t>PUESTO DE TRABAJO TIPO AULA</t>
  </si>
  <si>
    <t>SILLAS DE TRABAJO</t>
  </si>
  <si>
    <t>TOTAL EDIFICIO DE LABORATORIOS</t>
  </si>
  <si>
    <t>TOTAL</t>
  </si>
  <si>
    <t>IVA (16%)</t>
  </si>
  <si>
    <t>GRAN TOTAL</t>
  </si>
  <si>
    <t>SUMINISTRO E INSTALACIÓN DE DIVISIONES Y MOBILIARIO PARA OFICINA ABIERTA DE LA FACULTAD DE CIENCIAS BASICAS EN EL CAMPUS NUEVA GRANADA</t>
  </si>
  <si>
    <t>ANEXO N" 6</t>
  </si>
  <si>
    <t>CUADRO DE CANTIDADES Y PROPUESTA ECONÓMICA</t>
  </si>
  <si>
    <t>V. UNITARIO</t>
  </si>
  <si>
    <t>V. PARCIAL</t>
  </si>
  <si>
    <t>FRANCISCO GONZALEZ</t>
  </si>
  <si>
    <t>CONDICIONES COMERCIALES</t>
  </si>
  <si>
    <t xml:space="preserve">FORMA DE PAGO:   </t>
  </si>
  <si>
    <t xml:space="preserve">TIEMPO DE ENTREGA:  </t>
  </si>
  <si>
    <t>OFERTA VALIDA HASTA:</t>
  </si>
  <si>
    <t>GARANTÍA:</t>
  </si>
  <si>
    <t>PERMANENTE POR DEFECTOS DE FABRICACION</t>
  </si>
  <si>
    <t>120 DIAS</t>
  </si>
  <si>
    <t>60 DIAS A PARTIR DEL RECIBO DEL ANTICIPO Y FIRMA DEL CONTRATO</t>
  </si>
  <si>
    <t>Cordialmente,</t>
  </si>
  <si>
    <t>Representante Legal</t>
  </si>
  <si>
    <t xml:space="preserve">30%  ANTICIPO, 70% CONTRAENTREGA </t>
  </si>
  <si>
    <t>UT SERVEX - STIGLITZ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</si>
</sst>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_-* #,##0.00\ &quot;€&quot;_-;\-* #,##0.00\ &quot;€&quot;_-;_-* &quot;-&quot;??\ &quot;€&quot;_-;_-@_-"/>
    <numFmt numFmtId="182" formatCode="0.0000%"/>
    <numFmt numFmtId="183" formatCode="#,"/>
    <numFmt numFmtId="184" formatCode="&quot;$&quot;#.00"/>
    <numFmt numFmtId="185" formatCode="_-[$€-2]* #,##0.00_-;\-[$€-2]* #,##0.00_-;_-[$€-2]* &quot;-&quot;??_-"/>
    <numFmt numFmtId="186" formatCode="#.00"/>
    <numFmt numFmtId="187" formatCode="#,##0\ &quot;€&quot;;\-#,##0\ &quot;€&quot;"/>
    <numFmt numFmtId="188" formatCode="_-* #,##0.00\ _€_-;\-* #,##0.00\ _€_-;_-* &quot;-&quot;??\ _€_-;_-@_-"/>
    <numFmt numFmtId="189" formatCode="###,###\ "/>
    <numFmt numFmtId="190" formatCode="%#.00"/>
    <numFmt numFmtId="191" formatCode="_(* #,##0\ &quot;pta&quot;_);_(* \(#,##0\ &quot;pta&quot;\);_(* &quot;-&quot;??\ &quot;pta&quot;_);_(@_)"/>
    <numFmt numFmtId="192" formatCode="0.0"/>
    <numFmt numFmtId="193" formatCode="_ * #,##0_ ;_ * \-#,##0_ ;_ * &quot;-&quot;??_ ;_ @_ "/>
    <numFmt numFmtId="194" formatCode="_-* #,##0\ _€_-;\-* #,##0\ _€_-;_-* &quot;-&quot;??\ _€_-;_-@_-"/>
    <numFmt numFmtId="195" formatCode="_(&quot;$&quot;\ * #,##0.0_);_(&quot;$&quot;\ * \(#,##0.0\);_(&quot;$&quot;\ * &quot;-&quot;??_);_(@_)"/>
    <numFmt numFmtId="196" formatCode="_(&quot;$&quot;\ * #,##0_);_(&quot;$&quot;\ * \(#,##0\);_(&quot;$&quot;\ * &quot;-&quot;??_);_(@_)"/>
    <numFmt numFmtId="197" formatCode="#,##0.0"/>
    <numFmt numFmtId="198" formatCode="_ &quot;$&quot;\ * #,##0_ ;_ &quot;$&quot;\ * \-#,##0_ ;_ &quot;$&quot;\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Phinst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0"/>
      <name val="Arial Narrow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23"/>
      </left>
      <right style="double">
        <color indexed="23"/>
      </right>
      <top/>
      <bottom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1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34" fillId="38" borderId="0" applyNumberFormat="0" applyBorder="0" applyAlignment="0" applyProtection="0"/>
    <xf numFmtId="0" fontId="7" fillId="39" borderId="4" applyNumberFormat="0" applyAlignment="0" applyProtection="0"/>
    <xf numFmtId="0" fontId="35" fillId="40" borderId="5" applyNumberFormat="0" applyAlignment="0" applyProtection="0"/>
    <xf numFmtId="0" fontId="36" fillId="41" borderId="6" applyNumberFormat="0" applyAlignment="0" applyProtection="0"/>
    <xf numFmtId="0" fontId="37" fillId="0" borderId="7" applyNumberFormat="0" applyFill="0" applyAlignment="0" applyProtection="0"/>
    <xf numFmtId="0" fontId="8" fillId="42" borderId="8" applyNumberFormat="0" applyAlignment="0" applyProtection="0"/>
    <xf numFmtId="4" fontId="9" fillId="0" borderId="0">
      <alignment/>
      <protection locked="0"/>
    </xf>
    <xf numFmtId="183" fontId="10" fillId="0" borderId="0">
      <alignment/>
      <protection locked="0"/>
    </xf>
    <xf numFmtId="183" fontId="10" fillId="0" borderId="0">
      <alignment/>
      <protection locked="0"/>
    </xf>
    <xf numFmtId="3" fontId="11" fillId="0" borderId="0" applyFont="0" applyFill="0" applyBorder="0" applyAlignment="0" applyProtection="0"/>
    <xf numFmtId="0" fontId="2" fillId="0" borderId="0">
      <alignment horizontal="center"/>
      <protection/>
    </xf>
    <xf numFmtId="184" fontId="9" fillId="0" borderId="0">
      <alignment/>
      <protection locked="0"/>
    </xf>
    <xf numFmtId="183" fontId="10" fillId="0" borderId="0">
      <alignment/>
      <protection locked="0"/>
    </xf>
    <xf numFmtId="183" fontId="10" fillId="0" borderId="0">
      <alignment/>
      <protection locked="0"/>
    </xf>
    <xf numFmtId="3" fontId="11" fillId="0" borderId="0" applyFont="0" applyFill="0" applyBorder="0" applyAlignment="0" applyProtection="0"/>
    <xf numFmtId="0" fontId="9" fillId="0" borderId="0">
      <alignment/>
      <protection locked="0"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5" applyNumberFormat="0" applyAlignment="0" applyProtection="0"/>
    <xf numFmtId="0" fontId="3" fillId="0" borderId="0">
      <alignment/>
      <protection/>
    </xf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186" fontId="9" fillId="0" borderId="0">
      <alignment/>
      <protection locked="0"/>
    </xf>
    <xf numFmtId="0" fontId="1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8" fillId="7" borderId="4" applyNumberFormat="0" applyAlignment="0" applyProtection="0"/>
    <xf numFmtId="0" fontId="19" fillId="0" borderId="1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2" borderId="13" applyNumberFormat="0" applyFont="0" applyAlignment="0" applyProtection="0"/>
    <xf numFmtId="0" fontId="2" fillId="53" borderId="14" applyNumberFormat="0" applyFont="0" applyAlignment="0" applyProtection="0"/>
    <xf numFmtId="0" fontId="21" fillId="39" borderId="15" applyNumberFormat="0" applyAlignment="0" applyProtection="0"/>
    <xf numFmtId="190" fontId="9" fillId="0" borderId="0">
      <alignment/>
      <protection locked="0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6" applyNumberFormat="0" applyFont="0" applyAlignment="0">
      <protection/>
    </xf>
    <xf numFmtId="0" fontId="42" fillId="40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38" fillId="0" borderId="20" applyNumberFormat="0" applyFill="0" applyAlignment="0" applyProtection="0"/>
    <xf numFmtId="0" fontId="48" fillId="0" borderId="21" applyNumberFormat="0" applyFill="0" applyAlignment="0" applyProtection="0"/>
    <xf numFmtId="191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194" fontId="0" fillId="0" borderId="0" xfId="114" applyNumberFormat="1" applyFont="1" applyFill="1" applyAlignment="1">
      <alignment vertical="center"/>
    </xf>
    <xf numFmtId="194" fontId="48" fillId="0" borderId="0" xfId="109" applyNumberFormat="1" applyFont="1" applyFill="1" applyBorder="1" applyAlignment="1">
      <alignment horizontal="center"/>
    </xf>
    <xf numFmtId="194" fontId="48" fillId="0" borderId="0" xfId="109" applyNumberFormat="1" applyFont="1" applyFill="1" applyAlignment="1">
      <alignment/>
    </xf>
    <xf numFmtId="194" fontId="0" fillId="0" borderId="0" xfId="109" applyNumberFormat="1" applyFont="1" applyFill="1" applyAlignment="1">
      <alignment horizontal="right"/>
    </xf>
    <xf numFmtId="194" fontId="48" fillId="0" borderId="0" xfId="109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27" fillId="0" borderId="22" xfId="0" applyFont="1" applyFill="1" applyBorder="1" applyAlignment="1">
      <alignment horizontal="center"/>
    </xf>
    <xf numFmtId="194" fontId="27" fillId="0" borderId="22" xfId="109" applyNumberFormat="1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8" fillId="0" borderId="23" xfId="0" applyFont="1" applyFill="1" applyBorder="1" applyAlignment="1">
      <alignment horizontal="center"/>
    </xf>
    <xf numFmtId="0" fontId="48" fillId="0" borderId="23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194" fontId="0" fillId="0" borderId="22" xfId="109" applyNumberFormat="1" applyFont="1" applyFill="1" applyBorder="1" applyAlignment="1">
      <alignment/>
    </xf>
    <xf numFmtId="194" fontId="0" fillId="0" borderId="22" xfId="109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94" fontId="48" fillId="0" borderId="22" xfId="109" applyNumberFormat="1" applyFont="1" applyFill="1" applyBorder="1" applyAlignment="1">
      <alignment horizontal="right"/>
    </xf>
    <xf numFmtId="0" fontId="48" fillId="0" borderId="22" xfId="0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48" fillId="0" borderId="23" xfId="0" applyFont="1" applyFill="1" applyBorder="1" applyAlignment="1">
      <alignment/>
    </xf>
    <xf numFmtId="16" fontId="0" fillId="0" borderId="2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4" fontId="0" fillId="0" borderId="0" xfId="109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194" fontId="0" fillId="0" borderId="0" xfId="109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196" fontId="0" fillId="0" borderId="22" xfId="128" applyNumberFormat="1" applyFont="1" applyFill="1" applyBorder="1" applyAlignment="1">
      <alignment/>
    </xf>
    <xf numFmtId="0" fontId="48" fillId="54" borderId="22" xfId="0" applyFont="1" applyFill="1" applyBorder="1" applyAlignment="1">
      <alignment horizontal="right"/>
    </xf>
    <xf numFmtId="194" fontId="48" fillId="54" borderId="22" xfId="109" applyNumberFormat="1" applyFont="1" applyFill="1" applyBorder="1" applyAlignment="1">
      <alignment horizontal="right"/>
    </xf>
    <xf numFmtId="0" fontId="48" fillId="8" borderId="22" xfId="0" applyFont="1" applyFill="1" applyBorder="1" applyAlignment="1">
      <alignment horizontal="right"/>
    </xf>
    <xf numFmtId="194" fontId="48" fillId="8" borderId="22" xfId="109" applyNumberFormat="1" applyFont="1" applyFill="1" applyBorder="1" applyAlignment="1">
      <alignment horizontal="right"/>
    </xf>
    <xf numFmtId="0" fontId="48" fillId="8" borderId="22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0" fontId="48" fillId="0" borderId="24" xfId="0" applyFont="1" applyFill="1" applyBorder="1" applyAlignment="1">
      <alignment/>
    </xf>
    <xf numFmtId="194" fontId="48" fillId="8" borderId="22" xfId="109" applyNumberFormat="1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54" borderId="22" xfId="0" applyFont="1" applyFill="1" applyBorder="1" applyAlignment="1">
      <alignment/>
    </xf>
    <xf numFmtId="194" fontId="48" fillId="54" borderId="22" xfId="109" applyNumberFormat="1" applyFont="1" applyFill="1" applyBorder="1" applyAlignment="1">
      <alignment/>
    </xf>
    <xf numFmtId="0" fontId="48" fillId="19" borderId="22" xfId="0" applyFont="1" applyFill="1" applyBorder="1" applyAlignment="1">
      <alignment horizontal="right"/>
    </xf>
    <xf numFmtId="0" fontId="48" fillId="19" borderId="0" xfId="0" applyFont="1" applyFill="1" applyAlignment="1">
      <alignment/>
    </xf>
    <xf numFmtId="194" fontId="48" fillId="19" borderId="0" xfId="109" applyNumberFormat="1" applyFont="1" applyFill="1" applyAlignment="1">
      <alignment/>
    </xf>
    <xf numFmtId="194" fontId="48" fillId="19" borderId="22" xfId="109" applyNumberFormat="1" applyFont="1" applyFill="1" applyBorder="1" applyAlignment="1">
      <alignment horizontal="right"/>
    </xf>
    <xf numFmtId="0" fontId="48" fillId="30" borderId="22" xfId="0" applyFont="1" applyFill="1" applyBorder="1" applyAlignment="1">
      <alignment horizontal="right"/>
    </xf>
    <xf numFmtId="194" fontId="48" fillId="30" borderId="22" xfId="109" applyNumberFormat="1" applyFont="1" applyFill="1" applyBorder="1" applyAlignment="1">
      <alignment horizontal="right"/>
    </xf>
    <xf numFmtId="0" fontId="48" fillId="21" borderId="22" xfId="0" applyFont="1" applyFill="1" applyBorder="1" applyAlignment="1">
      <alignment horizontal="right"/>
    </xf>
    <xf numFmtId="194" fontId="48" fillId="21" borderId="22" xfId="109" applyNumberFormat="1" applyFont="1" applyFill="1" applyBorder="1" applyAlignment="1">
      <alignment/>
    </xf>
    <xf numFmtId="0" fontId="48" fillId="55" borderId="0" xfId="0" applyFont="1" applyFill="1" applyBorder="1" applyAlignment="1">
      <alignment horizontal="right"/>
    </xf>
    <xf numFmtId="0" fontId="48" fillId="55" borderId="0" xfId="0" applyFont="1" applyFill="1" applyAlignment="1">
      <alignment/>
    </xf>
    <xf numFmtId="194" fontId="48" fillId="55" borderId="0" xfId="109" applyNumberFormat="1" applyFont="1" applyFill="1" applyAlignment="1">
      <alignment/>
    </xf>
    <xf numFmtId="194" fontId="48" fillId="55" borderId="0" xfId="109" applyNumberFormat="1" applyFont="1" applyFill="1" applyBorder="1" applyAlignment="1">
      <alignment horizontal="right"/>
    </xf>
    <xf numFmtId="196" fontId="0" fillId="0" borderId="0" xfId="128" applyNumberFormat="1" applyFont="1" applyFill="1" applyAlignment="1">
      <alignment vertical="center"/>
    </xf>
    <xf numFmtId="16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96" fontId="48" fillId="0" borderId="0" xfId="128" applyNumberFormat="1" applyFont="1" applyFill="1" applyAlignment="1">
      <alignment vertical="center"/>
    </xf>
    <xf numFmtId="0" fontId="0" fillId="56" borderId="22" xfId="0" applyFont="1" applyFill="1" applyBorder="1" applyAlignment="1">
      <alignment horizontal="center"/>
    </xf>
    <xf numFmtId="0" fontId="0" fillId="56" borderId="22" xfId="0" applyFont="1" applyFill="1" applyBorder="1" applyAlignment="1">
      <alignment/>
    </xf>
    <xf numFmtId="0" fontId="0" fillId="56" borderId="22" xfId="0" applyFill="1" applyBorder="1" applyAlignment="1">
      <alignment horizontal="center"/>
    </xf>
    <xf numFmtId="0" fontId="0" fillId="56" borderId="22" xfId="0" applyFont="1" applyFill="1" applyBorder="1" applyAlignment="1">
      <alignment horizontal="right"/>
    </xf>
    <xf numFmtId="194" fontId="0" fillId="56" borderId="22" xfId="109" applyNumberFormat="1" applyFont="1" applyFill="1" applyBorder="1" applyAlignment="1">
      <alignment/>
    </xf>
    <xf numFmtId="194" fontId="0" fillId="56" borderId="22" xfId="109" applyNumberFormat="1" applyFont="1" applyFill="1" applyBorder="1" applyAlignment="1">
      <alignment horizontal="right"/>
    </xf>
    <xf numFmtId="0" fontId="0" fillId="56" borderId="22" xfId="0" applyFill="1" applyBorder="1" applyAlignment="1">
      <alignment/>
    </xf>
    <xf numFmtId="0" fontId="0" fillId="56" borderId="22" xfId="0" applyFill="1" applyBorder="1" applyAlignment="1">
      <alignment horizontal="left"/>
    </xf>
    <xf numFmtId="194" fontId="48" fillId="0" borderId="0" xfId="0" applyNumberFormat="1" applyFont="1" applyFill="1" applyAlignment="1">
      <alignment vertical="center"/>
    </xf>
    <xf numFmtId="196" fontId="0" fillId="0" borderId="0" xfId="128" applyNumberFormat="1" applyFont="1" applyFill="1" applyAlignment="1">
      <alignment vertical="center"/>
    </xf>
    <xf numFmtId="194" fontId="0" fillId="0" borderId="0" xfId="0" applyNumberFormat="1" applyFill="1" applyAlignment="1">
      <alignment vertical="center"/>
    </xf>
    <xf numFmtId="196" fontId="0" fillId="0" borderId="0" xfId="128" applyNumberFormat="1" applyFont="1" applyFill="1" applyAlignment="1">
      <alignment vertical="center"/>
    </xf>
    <xf numFmtId="0" fontId="0" fillId="56" borderId="22" xfId="0" applyFont="1" applyFill="1" applyBorder="1" applyAlignment="1">
      <alignment/>
    </xf>
    <xf numFmtId="196" fontId="0" fillId="0" borderId="0" xfId="0" applyNumberFormat="1" applyFill="1" applyAlignment="1">
      <alignment vertical="center"/>
    </xf>
    <xf numFmtId="0" fontId="28" fillId="0" borderId="0" xfId="0" applyFont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194" fontId="0" fillId="0" borderId="0" xfId="114" applyNumberFormat="1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vertical="center"/>
    </xf>
    <xf numFmtId="194" fontId="0" fillId="0" borderId="27" xfId="114" applyNumberFormat="1" applyFont="1" applyFill="1" applyBorder="1" applyAlignment="1">
      <alignment vertical="center"/>
    </xf>
    <xf numFmtId="194" fontId="0" fillId="0" borderId="28" xfId="114" applyNumberFormat="1" applyFont="1" applyFill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vertical="center"/>
    </xf>
    <xf numFmtId="194" fontId="0" fillId="0" borderId="30" xfId="114" applyNumberFormat="1" applyFont="1" applyFill="1" applyBorder="1" applyAlignment="1">
      <alignment vertical="center"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194" fontId="0" fillId="0" borderId="26" xfId="114" applyNumberFormat="1" applyFont="1" applyFill="1" applyBorder="1" applyAlignment="1">
      <alignment vertical="center"/>
    </xf>
    <xf numFmtId="194" fontId="0" fillId="0" borderId="29" xfId="114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33" borderId="22" xfId="0" applyFont="1" applyFill="1" applyBorder="1" applyAlignment="1">
      <alignment horizontal="right"/>
    </xf>
    <xf numFmtId="194" fontId="48" fillId="33" borderId="22" xfId="109" applyNumberFormat="1" applyFont="1" applyFill="1" applyBorder="1" applyAlignment="1">
      <alignment horizontal="right"/>
    </xf>
    <xf numFmtId="0" fontId="48" fillId="56" borderId="22" xfId="0" applyFont="1" applyFill="1" applyBorder="1" applyAlignment="1">
      <alignment/>
    </xf>
    <xf numFmtId="194" fontId="48" fillId="56" borderId="22" xfId="109" applyNumberFormat="1" applyFont="1" applyFill="1" applyBorder="1" applyAlignment="1">
      <alignment/>
    </xf>
    <xf numFmtId="0" fontId="48" fillId="56" borderId="0" xfId="0" applyFont="1" applyFill="1" applyAlignment="1">
      <alignment/>
    </xf>
    <xf numFmtId="194" fontId="48" fillId="56" borderId="0" xfId="109" applyNumberFormat="1" applyFont="1" applyFill="1" applyAlignment="1">
      <alignment/>
    </xf>
    <xf numFmtId="0" fontId="48" fillId="33" borderId="22" xfId="0" applyFont="1" applyFill="1" applyBorder="1" applyAlignment="1">
      <alignment/>
    </xf>
    <xf numFmtId="0" fontId="48" fillId="21" borderId="22" xfId="0" applyFont="1" applyFill="1" applyBorder="1" applyAlignment="1">
      <alignment/>
    </xf>
    <xf numFmtId="0" fontId="48" fillId="30" borderId="22" xfId="0" applyFont="1" applyFill="1" applyBorder="1" applyAlignment="1">
      <alignment/>
    </xf>
    <xf numFmtId="194" fontId="48" fillId="30" borderId="22" xfId="109" applyNumberFormat="1" applyFont="1" applyFill="1" applyBorder="1" applyAlignment="1">
      <alignment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RDES TEXTO" xfId="58"/>
    <cellStyle name="BORDES TEXTO INF." xfId="59"/>
    <cellStyle name="BORDES TITULOS" xfId="60"/>
    <cellStyle name="Buena" xfId="61"/>
    <cellStyle name="Calculation" xfId="62"/>
    <cellStyle name="Cálculo" xfId="63"/>
    <cellStyle name="Celda de comprobación" xfId="64"/>
    <cellStyle name="Celda vinculada" xfId="65"/>
    <cellStyle name="Check Cell" xfId="66"/>
    <cellStyle name="Comma" xfId="67"/>
    <cellStyle name="Comma [0]" xfId="68"/>
    <cellStyle name="Comma_Libro2" xfId="69"/>
    <cellStyle name="Comma0" xfId="70"/>
    <cellStyle name="CUADRO1" xfId="71"/>
    <cellStyle name="Currency" xfId="72"/>
    <cellStyle name="Currency [0]" xfId="73"/>
    <cellStyle name="Currency_Libro2" xfId="74"/>
    <cellStyle name="Currency0" xfId="75"/>
    <cellStyle name="Date" xfId="76"/>
    <cellStyle name="Encabezado 4" xfId="77"/>
    <cellStyle name="Énfasis1" xfId="78"/>
    <cellStyle name="Énfasis2" xfId="79"/>
    <cellStyle name="Énfasis3" xfId="80"/>
    <cellStyle name="Énfasis4" xfId="81"/>
    <cellStyle name="Énfasis5" xfId="82"/>
    <cellStyle name="Énfasis6" xfId="83"/>
    <cellStyle name="Entrada" xfId="84"/>
    <cellStyle name="Estilo 1" xfId="85"/>
    <cellStyle name="Euro" xfId="86"/>
    <cellStyle name="Euro 2" xfId="87"/>
    <cellStyle name="Euro 3" xfId="88"/>
    <cellStyle name="Euro_FORMATO CANTIDADES DE OBRA- ARQ" xfId="89"/>
    <cellStyle name="Explanatory Text" xfId="90"/>
    <cellStyle name="F2" xfId="91"/>
    <cellStyle name="Fixed" xfId="92"/>
    <cellStyle name="Good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Followed Hyperlink" xfId="101"/>
    <cellStyle name="Incorrecto" xfId="102"/>
    <cellStyle name="Input" xfId="103"/>
    <cellStyle name="Linked Cell" xfId="104"/>
    <cellStyle name="Comma" xfId="105"/>
    <cellStyle name="Comma [0]" xfId="106"/>
    <cellStyle name="Millares 10" xfId="107"/>
    <cellStyle name="Millares 10 2" xfId="108"/>
    <cellStyle name="Millares 11" xfId="109"/>
    <cellStyle name="Millares 2" xfId="110"/>
    <cellStyle name="Millares 2 2" xfId="111"/>
    <cellStyle name="Millares 2 2 2" xfId="112"/>
    <cellStyle name="Millares 2 3" xfId="113"/>
    <cellStyle name="Millares 2 4" xfId="114"/>
    <cellStyle name="Millares 3" xfId="115"/>
    <cellStyle name="Millares 3 2" xfId="116"/>
    <cellStyle name="Millares 3_GP - honorarios" xfId="117"/>
    <cellStyle name="Millares 4" xfId="118"/>
    <cellStyle name="Millares 5" xfId="119"/>
    <cellStyle name="Millares 6" xfId="120"/>
    <cellStyle name="Millares 7" xfId="121"/>
    <cellStyle name="Millares 7 2" xfId="122"/>
    <cellStyle name="Millares 8" xfId="123"/>
    <cellStyle name="Millares 8 2" xfId="124"/>
    <cellStyle name="Millares 9" xfId="125"/>
    <cellStyle name="Millares 9 2" xfId="126"/>
    <cellStyle name="Mill_x0014_res" xfId="127"/>
    <cellStyle name="Currency" xfId="128"/>
    <cellStyle name="Currency [0]" xfId="129"/>
    <cellStyle name="Moneda 2" xfId="130"/>
    <cellStyle name="Moneda 3" xfId="131"/>
    <cellStyle name="Moneda 3 2" xfId="132"/>
    <cellStyle name="Moneda 4" xfId="133"/>
    <cellStyle name="Moneda 5" xfId="134"/>
    <cellStyle name="Neutral" xfId="135"/>
    <cellStyle name="Normal 2" xfId="136"/>
    <cellStyle name="Normal 2 2" xfId="137"/>
    <cellStyle name="Normal 2_GP-234 - Indirectos V06" xfId="138"/>
    <cellStyle name="Normal 3" xfId="139"/>
    <cellStyle name="Normal 4" xfId="140"/>
    <cellStyle name="Normal 5" xfId="141"/>
    <cellStyle name="Notas" xfId="142"/>
    <cellStyle name="Note" xfId="143"/>
    <cellStyle name="Output" xfId="144"/>
    <cellStyle name="Percent" xfId="145"/>
    <cellStyle name="Percent" xfId="146"/>
    <cellStyle name="Porcentual 2" xfId="147"/>
    <cellStyle name="Porcentual 2 2" xfId="148"/>
    <cellStyle name="Porcentual 3" xfId="149"/>
    <cellStyle name="Porcentual 3 2" xfId="150"/>
    <cellStyle name="Porcentual 4" xfId="151"/>
    <cellStyle name="Porcentual 5" xfId="152"/>
    <cellStyle name="Porcentual 6" xfId="153"/>
    <cellStyle name="RR" xfId="154"/>
    <cellStyle name="Salida" xfId="155"/>
    <cellStyle name="Texto de advertencia" xfId="156"/>
    <cellStyle name="Texto explicativo" xfId="157"/>
    <cellStyle name="Title" xfId="158"/>
    <cellStyle name="Título" xfId="159"/>
    <cellStyle name="Título 1" xfId="160"/>
    <cellStyle name="Título 2" xfId="161"/>
    <cellStyle name="Título 3" xfId="162"/>
    <cellStyle name="Total" xfId="163"/>
    <cellStyle name="Währung" xfId="164"/>
    <cellStyle name="Warning Text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438150</xdr:rowOff>
    </xdr:from>
    <xdr:to>
      <xdr:col>1</xdr:col>
      <xdr:colOff>514350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514" t="19444" r="70555" b="65777"/>
        <a:stretch>
          <a:fillRect/>
        </a:stretch>
      </xdr:blipFill>
      <xdr:spPr>
        <a:xfrm>
          <a:off x="0" y="438150"/>
          <a:ext cx="11144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NANA\Presupuestos\Pptos%20de%20apoyo\GP-184%20-%20APU%20-%20V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marayita\183%20Parque%20Girardota\04%20Trabajo\GP-183%20-%20Presupuesto%20preliminar%20V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SIMULACI&#211;NEDIFICIO.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85\compartida\Cofinanciacion\FICHAS%20Y%20FORMATOS\UNITARIOS%20GENER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WINDOWS\TEMP\330-001-02%20-%20Etapa%201%20-%20Tipo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"/>
      <sheetName val="Materiales"/>
      <sheetName val="calidad"/>
    </sheetNames>
    <sheetDataSet>
      <sheetData sheetId="2">
        <row r="3">
          <cell r="C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 OK"/>
      <sheetName val="PPTO REDUCIDO"/>
      <sheetName val="CONVENIO"/>
      <sheetName val="JARDINERAS"/>
      <sheetName val="ESCALAS"/>
      <sheetName val="RAMPAS"/>
      <sheetName val="HIDRAULICO"/>
    </sheetNames>
    <sheetDataSet>
      <sheetData sheetId="1">
        <row r="2">
          <cell r="G2">
            <v>1</v>
          </cell>
          <cell r="H2">
            <v>1</v>
          </cell>
          <cell r="J2">
            <v>1</v>
          </cell>
        </row>
        <row r="206">
          <cell r="N206">
            <v>1581765998.9473684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>ARENA DE REVOQUE. </v>
          </cell>
          <cell r="C122" t="str">
            <v>M3</v>
          </cell>
          <cell r="D122">
            <v>1.1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0.715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1.16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1.16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0.025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R-AB"/>
      <sheetName val="R-AI"/>
      <sheetName val="R-AC"/>
      <sheetName val="CD-AB."/>
      <sheetName val="CD-AI."/>
      <sheetName val="CD-AC."/>
      <sheetName val="URB"/>
      <sheetName val="CI-A"/>
      <sheetName val="8."/>
      <sheetName val="9."/>
      <sheetName val="10."/>
      <sheetName val="11."/>
      <sheetName val="12."/>
      <sheetName val="losa A"/>
      <sheetName val="VA A"/>
      <sheetName val="muros A"/>
      <sheetName val="fe dovelas"/>
      <sheetName val="grouting"/>
    </sheetNames>
    <sheetDataSet>
      <sheetData sheetId="0">
        <row r="10">
          <cell r="C10">
            <v>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255"/>
  <sheetViews>
    <sheetView tabSelected="1" zoomScale="75" zoomScaleNormal="75" zoomScalePageLayoutView="0" workbookViewId="0" topLeftCell="A185">
      <selection activeCell="E247" sqref="E247"/>
    </sheetView>
  </sheetViews>
  <sheetFormatPr defaultColWidth="11.421875" defaultRowHeight="15"/>
  <cols>
    <col min="1" max="1" width="9.00390625" style="37" customWidth="1"/>
    <col min="2" max="2" width="67.28125" style="6" customWidth="1"/>
    <col min="3" max="3" width="11.421875" style="6" customWidth="1"/>
    <col min="4" max="4" width="13.421875" style="6" bestFit="1" customWidth="1"/>
    <col min="5" max="5" width="17.140625" style="1" bestFit="1" customWidth="1"/>
    <col min="6" max="6" width="20.140625" style="1" bestFit="1" customWidth="1"/>
    <col min="7" max="7" width="18.7109375" style="6" hidden="1" customWidth="1"/>
    <col min="8" max="8" width="15.421875" style="6" hidden="1" customWidth="1"/>
    <col min="9" max="9" width="18.28125" style="6" hidden="1" customWidth="1"/>
    <col min="10" max="10" width="14.28125" style="6" hidden="1" customWidth="1"/>
    <col min="11" max="11" width="15.421875" style="6" hidden="1" customWidth="1"/>
    <col min="12" max="12" width="0" style="6" hidden="1" customWidth="1"/>
    <col min="13" max="13" width="14.28125" style="6" hidden="1" customWidth="1"/>
    <col min="14" max="14" width="14.28125" style="6" bestFit="1" customWidth="1"/>
    <col min="15" max="16384" width="11.421875" style="6" customWidth="1"/>
  </cols>
  <sheetData>
    <row r="1" spans="1:6" ht="45" customHeight="1">
      <c r="A1" s="108" t="s">
        <v>264</v>
      </c>
      <c r="B1" s="108"/>
      <c r="C1" s="108"/>
      <c r="D1" s="108"/>
      <c r="E1" s="108"/>
      <c r="F1" s="108"/>
    </row>
    <row r="2" spans="1:6" ht="18.75">
      <c r="A2" s="109" t="s">
        <v>265</v>
      </c>
      <c r="B2" s="109"/>
      <c r="C2" s="109"/>
      <c r="D2" s="109"/>
      <c r="E2" s="109"/>
      <c r="F2" s="109"/>
    </row>
    <row r="3" spans="1:6" ht="18.75">
      <c r="A3" s="109" t="s">
        <v>266</v>
      </c>
      <c r="B3" s="109"/>
      <c r="C3" s="109"/>
      <c r="D3" s="109"/>
      <c r="E3" s="109"/>
      <c r="F3" s="109"/>
    </row>
    <row r="4" spans="1:6" ht="18.75">
      <c r="A4" s="110" t="s">
        <v>281</v>
      </c>
      <c r="B4" s="110"/>
      <c r="C4" s="110"/>
      <c r="D4" s="110"/>
      <c r="E4" s="110"/>
      <c r="F4" s="110"/>
    </row>
    <row r="5" ht="15"/>
    <row r="6" spans="1:6" s="9" customFormat="1" ht="18.75">
      <c r="A6" s="7" t="s">
        <v>0</v>
      </c>
      <c r="B6" s="7" t="s">
        <v>1</v>
      </c>
      <c r="C6" s="7" t="s">
        <v>2</v>
      </c>
      <c r="D6" s="7" t="s">
        <v>3</v>
      </c>
      <c r="E6" s="8" t="s">
        <v>267</v>
      </c>
      <c r="F6" s="8" t="s">
        <v>268</v>
      </c>
    </row>
    <row r="7" spans="1:6" s="13" customFormat="1" ht="15">
      <c r="A7" s="10">
        <v>1</v>
      </c>
      <c r="B7" s="11" t="s">
        <v>4</v>
      </c>
      <c r="C7" s="12"/>
      <c r="D7" s="12"/>
      <c r="E7" s="2"/>
      <c r="F7" s="2"/>
    </row>
    <row r="8" spans="1:6" ht="15">
      <c r="A8" s="14" t="s">
        <v>5</v>
      </c>
      <c r="B8" s="15" t="s">
        <v>6</v>
      </c>
      <c r="C8" s="16" t="s">
        <v>2</v>
      </c>
      <c r="D8" s="17">
        <v>4</v>
      </c>
      <c r="E8" s="18">
        <v>1075735</v>
      </c>
      <c r="F8" s="19">
        <f aca="true" t="shared" si="0" ref="F8:F19">+E8*D8</f>
        <v>4302940</v>
      </c>
    </row>
    <row r="9" spans="1:6" ht="15">
      <c r="A9" s="14" t="s">
        <v>7</v>
      </c>
      <c r="B9" s="15" t="s">
        <v>8</v>
      </c>
      <c r="C9" s="16" t="s">
        <v>2</v>
      </c>
      <c r="D9" s="17">
        <v>2</v>
      </c>
      <c r="E9" s="18">
        <v>1008100</v>
      </c>
      <c r="F9" s="19">
        <f t="shared" si="0"/>
        <v>2016200</v>
      </c>
    </row>
    <row r="10" spans="1:6" ht="15">
      <c r="A10" s="66" t="s">
        <v>9</v>
      </c>
      <c r="B10" s="67" t="s">
        <v>10</v>
      </c>
      <c r="C10" s="68" t="s">
        <v>2</v>
      </c>
      <c r="D10" s="69">
        <v>1</v>
      </c>
      <c r="E10" s="70">
        <v>1468742</v>
      </c>
      <c r="F10" s="71">
        <f t="shared" si="0"/>
        <v>1468742</v>
      </c>
    </row>
    <row r="11" spans="1:8" ht="15">
      <c r="A11" s="66" t="s">
        <v>11</v>
      </c>
      <c r="B11" s="67" t="s">
        <v>12</v>
      </c>
      <c r="C11" s="68" t="s">
        <v>2</v>
      </c>
      <c r="D11" s="69">
        <v>12</v>
      </c>
      <c r="E11" s="70">
        <v>573000</v>
      </c>
      <c r="F11" s="71">
        <f t="shared" si="0"/>
        <v>6876000</v>
      </c>
      <c r="G11" s="75"/>
      <c r="H11" s="79"/>
    </row>
    <row r="12" spans="1:6" ht="15">
      <c r="A12" s="14" t="s">
        <v>13</v>
      </c>
      <c r="B12" s="15" t="s">
        <v>14</v>
      </c>
      <c r="C12" s="16"/>
      <c r="D12" s="17"/>
      <c r="E12" s="18"/>
      <c r="F12" s="19"/>
    </row>
    <row r="13" spans="1:6" ht="15">
      <c r="A13" s="16" t="s">
        <v>15</v>
      </c>
      <c r="B13" s="20" t="s">
        <v>16</v>
      </c>
      <c r="C13" s="16" t="s">
        <v>2</v>
      </c>
      <c r="D13" s="17">
        <v>1</v>
      </c>
      <c r="E13" s="18">
        <v>444100</v>
      </c>
      <c r="F13" s="19">
        <f t="shared" si="0"/>
        <v>444100</v>
      </c>
    </row>
    <row r="14" spans="1:8" ht="15">
      <c r="A14" s="16" t="s">
        <v>17</v>
      </c>
      <c r="B14" s="20" t="s">
        <v>18</v>
      </c>
      <c r="C14" s="16" t="s">
        <v>19</v>
      </c>
      <c r="D14" s="21">
        <v>8.53</v>
      </c>
      <c r="E14" s="18">
        <v>450079</v>
      </c>
      <c r="F14" s="19">
        <f t="shared" si="0"/>
        <v>3839173.8699999996</v>
      </c>
      <c r="H14" s="62"/>
    </row>
    <row r="15" spans="1:14" ht="15">
      <c r="A15" s="14" t="s">
        <v>20</v>
      </c>
      <c r="B15" s="15" t="s">
        <v>21</v>
      </c>
      <c r="C15" s="16"/>
      <c r="D15" s="17"/>
      <c r="E15" s="18"/>
      <c r="F15" s="19"/>
      <c r="N15" s="77"/>
    </row>
    <row r="16" spans="1:6" ht="15">
      <c r="A16" s="16" t="s">
        <v>22</v>
      </c>
      <c r="B16" s="20" t="s">
        <v>23</v>
      </c>
      <c r="C16" s="16" t="s">
        <v>2</v>
      </c>
      <c r="D16" s="17">
        <v>1</v>
      </c>
      <c r="E16" s="18">
        <v>122900</v>
      </c>
      <c r="F16" s="19">
        <f t="shared" si="0"/>
        <v>122900</v>
      </c>
    </row>
    <row r="17" spans="1:6" ht="15">
      <c r="A17" s="16" t="s">
        <v>24</v>
      </c>
      <c r="B17" s="20" t="s">
        <v>25</v>
      </c>
      <c r="C17" s="16" t="s">
        <v>19</v>
      </c>
      <c r="D17" s="17">
        <v>3.35</v>
      </c>
      <c r="E17" s="18">
        <v>450079</v>
      </c>
      <c r="F17" s="19">
        <f t="shared" si="0"/>
        <v>1507764.6500000001</v>
      </c>
    </row>
    <row r="18" spans="1:6" ht="15">
      <c r="A18" s="14" t="s">
        <v>26</v>
      </c>
      <c r="B18" s="20" t="s">
        <v>27</v>
      </c>
      <c r="C18" s="16" t="s">
        <v>2</v>
      </c>
      <c r="D18" s="17">
        <v>2</v>
      </c>
      <c r="E18" s="18">
        <v>339000</v>
      </c>
      <c r="F18" s="19">
        <f t="shared" si="0"/>
        <v>678000</v>
      </c>
    </row>
    <row r="19" spans="1:6" ht="15">
      <c r="A19" s="14" t="s">
        <v>28</v>
      </c>
      <c r="B19" s="15" t="s">
        <v>29</v>
      </c>
      <c r="C19" s="16" t="s">
        <v>2</v>
      </c>
      <c r="D19" s="17">
        <v>32</v>
      </c>
      <c r="E19" s="18">
        <v>203400</v>
      </c>
      <c r="F19" s="19">
        <f t="shared" si="0"/>
        <v>6508800</v>
      </c>
    </row>
    <row r="20" spans="1:6" s="13" customFormat="1" ht="15">
      <c r="A20" s="22"/>
      <c r="B20" s="41" t="s">
        <v>30</v>
      </c>
      <c r="C20" s="43"/>
      <c r="D20" s="43"/>
      <c r="E20" s="46"/>
      <c r="F20" s="42">
        <f>SUM(F8:F19)</f>
        <v>27764620.52</v>
      </c>
    </row>
    <row r="21" spans="1:6" s="13" customFormat="1" ht="15">
      <c r="A21" s="25">
        <v>2</v>
      </c>
      <c r="B21" s="47" t="s">
        <v>31</v>
      </c>
      <c r="C21" s="23"/>
      <c r="D21" s="23"/>
      <c r="E21" s="3"/>
      <c r="F21" s="5"/>
    </row>
    <row r="22" spans="1:6" ht="15">
      <c r="A22" s="16" t="s">
        <v>32</v>
      </c>
      <c r="B22" s="27" t="s">
        <v>33</v>
      </c>
      <c r="C22" s="16" t="s">
        <v>2</v>
      </c>
      <c r="D22" s="28">
        <v>24</v>
      </c>
      <c r="E22" s="18">
        <v>590520.5416666666</v>
      </c>
      <c r="F22" s="19">
        <f aca="true" t="shared" si="1" ref="F22:F27">+E22*D22</f>
        <v>14172493</v>
      </c>
    </row>
    <row r="23" spans="1:6" ht="15">
      <c r="A23" s="68" t="s">
        <v>34</v>
      </c>
      <c r="B23" s="78" t="s">
        <v>35</v>
      </c>
      <c r="C23" s="68"/>
      <c r="D23" s="72"/>
      <c r="E23" s="70"/>
      <c r="F23" s="71"/>
    </row>
    <row r="24" spans="1:6" ht="15">
      <c r="A24" s="68" t="s">
        <v>36</v>
      </c>
      <c r="B24" s="72" t="s">
        <v>37</v>
      </c>
      <c r="C24" s="68" t="s">
        <v>2</v>
      </c>
      <c r="D24" s="72">
        <v>1</v>
      </c>
      <c r="E24" s="70">
        <v>883640</v>
      </c>
      <c r="F24" s="71">
        <f t="shared" si="1"/>
        <v>883640</v>
      </c>
    </row>
    <row r="25" spans="1:6" ht="15">
      <c r="A25" s="16" t="s">
        <v>38</v>
      </c>
      <c r="B25" s="20" t="s">
        <v>18</v>
      </c>
      <c r="C25" s="16" t="s">
        <v>19</v>
      </c>
      <c r="D25" s="28">
        <v>11.57</v>
      </c>
      <c r="E25" s="18">
        <v>388482.9210377566</v>
      </c>
      <c r="F25" s="19">
        <f t="shared" si="1"/>
        <v>4494747.396406844</v>
      </c>
    </row>
    <row r="26" spans="1:6" ht="15">
      <c r="A26" s="16" t="s">
        <v>39</v>
      </c>
      <c r="B26" s="27" t="s">
        <v>27</v>
      </c>
      <c r="C26" s="16" t="s">
        <v>2</v>
      </c>
      <c r="D26" s="28">
        <v>1</v>
      </c>
      <c r="E26" s="18">
        <v>339000</v>
      </c>
      <c r="F26" s="19">
        <f t="shared" si="1"/>
        <v>339000</v>
      </c>
    </row>
    <row r="27" spans="1:6" ht="15">
      <c r="A27" s="16" t="s">
        <v>40</v>
      </c>
      <c r="B27" s="27" t="s">
        <v>41</v>
      </c>
      <c r="C27" s="16" t="s">
        <v>2</v>
      </c>
      <c r="D27" s="28">
        <v>24</v>
      </c>
      <c r="E27" s="18">
        <v>203400</v>
      </c>
      <c r="F27" s="19">
        <f t="shared" si="1"/>
        <v>4881600</v>
      </c>
    </row>
    <row r="28" spans="1:6" s="13" customFormat="1" ht="15">
      <c r="A28" s="22"/>
      <c r="B28" s="41" t="s">
        <v>30</v>
      </c>
      <c r="C28" s="43"/>
      <c r="D28" s="43"/>
      <c r="E28" s="46"/>
      <c r="F28" s="42">
        <f>SUM(F22:F27)</f>
        <v>24771480.396406844</v>
      </c>
    </row>
    <row r="29" spans="1:6" s="13" customFormat="1" ht="15">
      <c r="A29" s="25">
        <v>3</v>
      </c>
      <c r="B29" s="47" t="s">
        <v>42</v>
      </c>
      <c r="C29" s="23"/>
      <c r="D29" s="23"/>
      <c r="E29" s="3"/>
      <c r="F29" s="5"/>
    </row>
    <row r="30" spans="1:6" ht="15">
      <c r="A30" s="68" t="s">
        <v>43</v>
      </c>
      <c r="B30" s="73" t="s">
        <v>44</v>
      </c>
      <c r="C30" s="68" t="s">
        <v>2</v>
      </c>
      <c r="D30" s="72">
        <v>1</v>
      </c>
      <c r="E30" s="70">
        <v>4488174.43043076</v>
      </c>
      <c r="F30" s="71">
        <f>+E30*D30</f>
        <v>4488174.43043076</v>
      </c>
    </row>
    <row r="31" spans="1:6" ht="15">
      <c r="A31" s="68" t="s">
        <v>45</v>
      </c>
      <c r="B31" s="72" t="s">
        <v>46</v>
      </c>
      <c r="C31" s="68" t="s">
        <v>2</v>
      </c>
      <c r="D31" s="72">
        <v>4</v>
      </c>
      <c r="E31" s="70">
        <v>1061666</v>
      </c>
      <c r="F31" s="71">
        <f>+E31*D31</f>
        <v>4246664</v>
      </c>
    </row>
    <row r="32" spans="1:6" ht="15">
      <c r="A32" s="16" t="s">
        <v>47</v>
      </c>
      <c r="B32" s="28" t="s">
        <v>27</v>
      </c>
      <c r="C32" s="16" t="s">
        <v>2</v>
      </c>
      <c r="D32" s="28">
        <v>1</v>
      </c>
      <c r="E32" s="18">
        <v>339000</v>
      </c>
      <c r="F32" s="19">
        <f>+E32*D32</f>
        <v>339000</v>
      </c>
    </row>
    <row r="33" spans="1:6" s="13" customFormat="1" ht="15">
      <c r="A33" s="22"/>
      <c r="B33" s="41" t="s">
        <v>30</v>
      </c>
      <c r="C33" s="43"/>
      <c r="D33" s="43"/>
      <c r="E33" s="46"/>
      <c r="F33" s="42">
        <f>SUM(F30:F32)</f>
        <v>9073838.430430759</v>
      </c>
    </row>
    <row r="34" spans="1:6" s="13" customFormat="1" ht="15">
      <c r="A34" s="25">
        <v>4</v>
      </c>
      <c r="B34" s="47" t="s">
        <v>48</v>
      </c>
      <c r="C34" s="23"/>
      <c r="D34" s="23"/>
      <c r="E34" s="3"/>
      <c r="F34" s="5"/>
    </row>
    <row r="35" spans="1:6" ht="15">
      <c r="A35" s="68" t="s">
        <v>49</v>
      </c>
      <c r="B35" s="72" t="s">
        <v>50</v>
      </c>
      <c r="C35" s="68" t="s">
        <v>2</v>
      </c>
      <c r="D35" s="72">
        <v>1</v>
      </c>
      <c r="E35" s="70">
        <v>4613488.703284093</v>
      </c>
      <c r="F35" s="71">
        <f>+E35*D35</f>
        <v>4613488.703284093</v>
      </c>
    </row>
    <row r="36" spans="1:6" ht="15">
      <c r="A36" s="16" t="s">
        <v>51</v>
      </c>
      <c r="B36" s="28" t="s">
        <v>27</v>
      </c>
      <c r="C36" s="16" t="s">
        <v>2</v>
      </c>
      <c r="D36" s="28">
        <v>2</v>
      </c>
      <c r="E36" s="18">
        <v>339000</v>
      </c>
      <c r="F36" s="19">
        <f>+E36*D36</f>
        <v>678000</v>
      </c>
    </row>
    <row r="37" spans="1:6" s="13" customFormat="1" ht="15">
      <c r="A37" s="22"/>
      <c r="B37" s="41" t="s">
        <v>30</v>
      </c>
      <c r="C37" s="43"/>
      <c r="D37" s="43"/>
      <c r="E37" s="46"/>
      <c r="F37" s="42">
        <f>SUM(F35:F36)</f>
        <v>5291488.703284093</v>
      </c>
    </row>
    <row r="38" spans="1:6" s="13" customFormat="1" ht="15">
      <c r="A38" s="10">
        <v>5</v>
      </c>
      <c r="B38" s="45" t="s">
        <v>52</v>
      </c>
      <c r="C38" s="23"/>
      <c r="D38" s="23"/>
      <c r="E38" s="3"/>
      <c r="F38" s="5"/>
    </row>
    <row r="39" spans="1:6" ht="15">
      <c r="A39" s="68" t="s">
        <v>53</v>
      </c>
      <c r="B39" s="72" t="s">
        <v>54</v>
      </c>
      <c r="C39" s="68" t="s">
        <v>2</v>
      </c>
      <c r="D39" s="72">
        <v>8</v>
      </c>
      <c r="E39" s="70">
        <v>1693790</v>
      </c>
      <c r="F39" s="71">
        <f aca="true" t="shared" si="2" ref="F39:F44">+E39*D39</f>
        <v>13550320</v>
      </c>
    </row>
    <row r="40" spans="1:6" ht="15">
      <c r="A40" s="30" t="s">
        <v>55</v>
      </c>
      <c r="B40" s="28" t="s">
        <v>56</v>
      </c>
      <c r="C40" s="16" t="s">
        <v>2</v>
      </c>
      <c r="D40" s="28">
        <v>1</v>
      </c>
      <c r="E40" s="18">
        <v>489150</v>
      </c>
      <c r="F40" s="19">
        <f t="shared" si="2"/>
        <v>489150</v>
      </c>
    </row>
    <row r="41" spans="1:6" ht="15">
      <c r="A41" s="16" t="s">
        <v>57</v>
      </c>
      <c r="B41" s="28" t="s">
        <v>27</v>
      </c>
      <c r="C41" s="16" t="s">
        <v>2</v>
      </c>
      <c r="D41" s="28">
        <v>1</v>
      </c>
      <c r="E41" s="18">
        <v>339000</v>
      </c>
      <c r="F41" s="19">
        <f>+E41*D41</f>
        <v>339000</v>
      </c>
    </row>
    <row r="42" spans="1:6" ht="15">
      <c r="A42" s="30" t="s">
        <v>58</v>
      </c>
      <c r="B42" s="28" t="s">
        <v>59</v>
      </c>
      <c r="C42" s="16" t="s">
        <v>2</v>
      </c>
      <c r="D42" s="28">
        <v>24</v>
      </c>
      <c r="E42" s="18">
        <v>250707.6923076923</v>
      </c>
      <c r="F42" s="19">
        <f t="shared" si="2"/>
        <v>6016984.615384616</v>
      </c>
    </row>
    <row r="43" spans="1:6" ht="15">
      <c r="A43" s="16" t="s">
        <v>60</v>
      </c>
      <c r="B43" s="28" t="s">
        <v>61</v>
      </c>
      <c r="C43" s="16" t="s">
        <v>2</v>
      </c>
      <c r="D43" s="28">
        <v>4</v>
      </c>
      <c r="E43" s="18">
        <v>882300</v>
      </c>
      <c r="F43" s="19">
        <f t="shared" si="2"/>
        <v>3529200</v>
      </c>
    </row>
    <row r="44" spans="1:6" s="64" customFormat="1" ht="15">
      <c r="A44" s="63" t="s">
        <v>62</v>
      </c>
      <c r="B44" s="27" t="s">
        <v>63</v>
      </c>
      <c r="C44" s="14" t="s">
        <v>2</v>
      </c>
      <c r="D44" s="27">
        <v>16</v>
      </c>
      <c r="E44" s="18">
        <v>309225</v>
      </c>
      <c r="F44" s="19">
        <f t="shared" si="2"/>
        <v>4947600</v>
      </c>
    </row>
    <row r="45" spans="1:6" s="13" customFormat="1" ht="15">
      <c r="A45" s="22"/>
      <c r="B45" s="41" t="s">
        <v>30</v>
      </c>
      <c r="C45" s="43"/>
      <c r="D45" s="43"/>
      <c r="E45" s="46"/>
      <c r="F45" s="42">
        <f>SUM(F39:F44)</f>
        <v>28872254.615384616</v>
      </c>
    </row>
    <row r="46" spans="1:6" s="13" customFormat="1" ht="15">
      <c r="A46" s="25">
        <v>6</v>
      </c>
      <c r="B46" s="47" t="s">
        <v>64</v>
      </c>
      <c r="C46" s="23"/>
      <c r="D46" s="23"/>
      <c r="E46" s="3"/>
      <c r="F46" s="5"/>
    </row>
    <row r="47" spans="1:6" ht="15">
      <c r="A47" s="16" t="s">
        <v>65</v>
      </c>
      <c r="B47" s="28" t="s">
        <v>66</v>
      </c>
      <c r="C47" s="16" t="s">
        <v>2</v>
      </c>
      <c r="D47" s="28">
        <v>6</v>
      </c>
      <c r="E47" s="18">
        <v>368916</v>
      </c>
      <c r="F47" s="19">
        <f>+E47*D47</f>
        <v>2213496</v>
      </c>
    </row>
    <row r="48" spans="1:6" ht="15">
      <c r="A48" s="16" t="s">
        <v>67</v>
      </c>
      <c r="B48" s="28" t="s">
        <v>68</v>
      </c>
      <c r="C48" s="16" t="s">
        <v>2</v>
      </c>
      <c r="D48" s="28">
        <v>4</v>
      </c>
      <c r="E48" s="18">
        <v>697500</v>
      </c>
      <c r="F48" s="19">
        <f>+E48*D48</f>
        <v>2790000</v>
      </c>
    </row>
    <row r="49" spans="1:6" ht="15">
      <c r="A49" s="16" t="s">
        <v>69</v>
      </c>
      <c r="B49" s="28" t="s">
        <v>70</v>
      </c>
      <c r="C49" s="16" t="s">
        <v>2</v>
      </c>
      <c r="D49" s="28">
        <v>4</v>
      </c>
      <c r="E49" s="18">
        <v>992000</v>
      </c>
      <c r="F49" s="19">
        <f>+E49*D49</f>
        <v>3968000</v>
      </c>
    </row>
    <row r="50" spans="1:6" s="13" customFormat="1" ht="15">
      <c r="A50" s="22"/>
      <c r="B50" s="41" t="s">
        <v>30</v>
      </c>
      <c r="C50" s="43"/>
      <c r="D50" s="43"/>
      <c r="E50" s="46"/>
      <c r="F50" s="42">
        <f>SUM(F47:F49)</f>
        <v>8971496</v>
      </c>
    </row>
    <row r="51" spans="1:6" s="13" customFormat="1" ht="15">
      <c r="A51" s="10">
        <v>7</v>
      </c>
      <c r="B51" s="45" t="s">
        <v>71</v>
      </c>
      <c r="C51" s="23"/>
      <c r="D51" s="23"/>
      <c r="E51" s="3"/>
      <c r="F51" s="5"/>
    </row>
    <row r="52" spans="1:6" ht="15">
      <c r="A52" s="16" t="s">
        <v>72</v>
      </c>
      <c r="B52" s="28" t="s">
        <v>73</v>
      </c>
      <c r="C52" s="16" t="s">
        <v>2</v>
      </c>
      <c r="D52" s="28">
        <v>1</v>
      </c>
      <c r="E52" s="18">
        <v>1322501.6</v>
      </c>
      <c r="F52" s="19">
        <f aca="true" t="shared" si="3" ref="F52:F66">+E52*D52</f>
        <v>1322501.6</v>
      </c>
    </row>
    <row r="53" spans="1:6" ht="15">
      <c r="A53" s="68" t="s">
        <v>74</v>
      </c>
      <c r="B53" s="72" t="s">
        <v>75</v>
      </c>
      <c r="C53" s="68"/>
      <c r="D53" s="72"/>
      <c r="E53" s="70"/>
      <c r="F53" s="19">
        <f t="shared" si="3"/>
        <v>0</v>
      </c>
    </row>
    <row r="54" spans="1:6" ht="15">
      <c r="A54" s="68" t="s">
        <v>76</v>
      </c>
      <c r="B54" s="72" t="s">
        <v>77</v>
      </c>
      <c r="C54" s="68" t="s">
        <v>2</v>
      </c>
      <c r="D54" s="72">
        <v>2</v>
      </c>
      <c r="E54" s="18">
        <v>1322501.6</v>
      </c>
      <c r="F54" s="71">
        <f t="shared" si="3"/>
        <v>2645003.2</v>
      </c>
    </row>
    <row r="55" spans="1:6" ht="15">
      <c r="A55" s="16" t="s">
        <v>78</v>
      </c>
      <c r="B55" s="28" t="s">
        <v>25</v>
      </c>
      <c r="C55" s="16" t="s">
        <v>19</v>
      </c>
      <c r="D55" s="28">
        <v>10.67</v>
      </c>
      <c r="E55" s="18">
        <v>450079</v>
      </c>
      <c r="F55" s="19">
        <f t="shared" si="3"/>
        <v>4802342.93</v>
      </c>
    </row>
    <row r="56" spans="1:6" ht="15">
      <c r="A56" s="16" t="s">
        <v>79</v>
      </c>
      <c r="B56" s="28" t="s">
        <v>80</v>
      </c>
      <c r="C56" s="16" t="s">
        <v>19</v>
      </c>
      <c r="D56" s="21">
        <v>31</v>
      </c>
      <c r="E56" s="18">
        <v>450079</v>
      </c>
      <c r="F56" s="19">
        <f t="shared" si="3"/>
        <v>13952449</v>
      </c>
    </row>
    <row r="57" spans="1:6" ht="15">
      <c r="A57" s="16" t="s">
        <v>81</v>
      </c>
      <c r="B57" s="28" t="s">
        <v>82</v>
      </c>
      <c r="C57" s="16" t="s">
        <v>2</v>
      </c>
      <c r="D57" s="28">
        <v>1</v>
      </c>
      <c r="E57" s="18">
        <v>1399666</v>
      </c>
      <c r="F57" s="19">
        <f t="shared" si="3"/>
        <v>1399666</v>
      </c>
    </row>
    <row r="58" spans="1:6" ht="15">
      <c r="A58" s="16" t="s">
        <v>83</v>
      </c>
      <c r="B58" s="28" t="s">
        <v>84</v>
      </c>
      <c r="C58" s="16" t="s">
        <v>2</v>
      </c>
      <c r="D58" s="28">
        <v>1</v>
      </c>
      <c r="E58" s="18">
        <v>1013151.6</v>
      </c>
      <c r="F58" s="19">
        <f t="shared" si="3"/>
        <v>1013151.6</v>
      </c>
    </row>
    <row r="59" spans="1:6" ht="15">
      <c r="A59" s="16" t="s">
        <v>85</v>
      </c>
      <c r="B59" s="28" t="s">
        <v>86</v>
      </c>
      <c r="C59" s="16"/>
      <c r="D59" s="28"/>
      <c r="E59" s="18"/>
      <c r="F59" s="19">
        <f t="shared" si="3"/>
        <v>0</v>
      </c>
    </row>
    <row r="60" spans="1:6" ht="15">
      <c r="A60" s="16" t="s">
        <v>87</v>
      </c>
      <c r="B60" s="28" t="s">
        <v>88</v>
      </c>
      <c r="C60" s="16" t="s">
        <v>2</v>
      </c>
      <c r="D60" s="28">
        <v>1</v>
      </c>
      <c r="E60" s="18">
        <v>1560775.6</v>
      </c>
      <c r="F60" s="19">
        <f t="shared" si="3"/>
        <v>1560775.6</v>
      </c>
    </row>
    <row r="61" spans="1:6" ht="15">
      <c r="A61" s="16" t="s">
        <v>89</v>
      </c>
      <c r="B61" s="28" t="s">
        <v>90</v>
      </c>
      <c r="C61" s="16" t="s">
        <v>19</v>
      </c>
      <c r="D61" s="28">
        <v>6.09</v>
      </c>
      <c r="E61" s="18">
        <v>450079</v>
      </c>
      <c r="F61" s="19">
        <f t="shared" si="3"/>
        <v>2740981.11</v>
      </c>
    </row>
    <row r="62" spans="1:6" ht="15">
      <c r="A62" s="68" t="s">
        <v>91</v>
      </c>
      <c r="B62" s="72" t="s">
        <v>92</v>
      </c>
      <c r="C62" s="68" t="s">
        <v>19</v>
      </c>
      <c r="D62" s="72">
        <v>12</v>
      </c>
      <c r="E62" s="70">
        <v>457565</v>
      </c>
      <c r="F62" s="71">
        <f t="shared" si="3"/>
        <v>5490780</v>
      </c>
    </row>
    <row r="63" spans="1:6" ht="15">
      <c r="A63" s="16" t="s">
        <v>93</v>
      </c>
      <c r="B63" s="28" t="s">
        <v>27</v>
      </c>
      <c r="C63" s="16" t="s">
        <v>2</v>
      </c>
      <c r="D63" s="28">
        <v>5</v>
      </c>
      <c r="E63" s="18">
        <v>339000</v>
      </c>
      <c r="F63" s="19">
        <f t="shared" si="3"/>
        <v>1695000</v>
      </c>
    </row>
    <row r="64" spans="1:6" ht="15">
      <c r="A64" s="16" t="s">
        <v>94</v>
      </c>
      <c r="B64" s="28" t="s">
        <v>95</v>
      </c>
      <c r="C64" s="16" t="s">
        <v>2</v>
      </c>
      <c r="D64" s="28">
        <v>8</v>
      </c>
      <c r="E64" s="18">
        <v>203400</v>
      </c>
      <c r="F64" s="19">
        <f t="shared" si="3"/>
        <v>1627200</v>
      </c>
    </row>
    <row r="65" spans="1:6" ht="15">
      <c r="A65" s="16" t="s">
        <v>96</v>
      </c>
      <c r="B65" s="28" t="s">
        <v>97</v>
      </c>
      <c r="C65" s="16" t="s">
        <v>2</v>
      </c>
      <c r="D65" s="28">
        <v>8</v>
      </c>
      <c r="E65" s="18">
        <v>250707.6923076923</v>
      </c>
      <c r="F65" s="19">
        <f t="shared" si="3"/>
        <v>2005661.5384615385</v>
      </c>
    </row>
    <row r="66" spans="1:6" ht="15">
      <c r="A66" s="16" t="s">
        <v>98</v>
      </c>
      <c r="B66" s="28" t="s">
        <v>99</v>
      </c>
      <c r="C66" s="16" t="s">
        <v>2</v>
      </c>
      <c r="D66" s="28">
        <v>2</v>
      </c>
      <c r="E66" s="18">
        <v>697500</v>
      </c>
      <c r="F66" s="19">
        <f t="shared" si="3"/>
        <v>1395000</v>
      </c>
    </row>
    <row r="67" spans="1:6" s="13" customFormat="1" ht="15">
      <c r="A67" s="22"/>
      <c r="B67" s="41" t="s">
        <v>30</v>
      </c>
      <c r="C67" s="43"/>
      <c r="D67" s="43"/>
      <c r="E67" s="46"/>
      <c r="F67" s="42">
        <f>SUM(F52:F66)</f>
        <v>41650512.57846154</v>
      </c>
    </row>
    <row r="68" spans="1:6" s="13" customFormat="1" ht="15">
      <c r="A68" s="10">
        <v>8</v>
      </c>
      <c r="B68" s="45" t="s">
        <v>100</v>
      </c>
      <c r="C68" s="23"/>
      <c r="D68" s="23"/>
      <c r="E68" s="3"/>
      <c r="F68" s="5"/>
    </row>
    <row r="69" spans="1:6" ht="15">
      <c r="A69" s="16" t="s">
        <v>101</v>
      </c>
      <c r="B69" s="28" t="s">
        <v>102</v>
      </c>
      <c r="C69" s="16"/>
      <c r="D69" s="28"/>
      <c r="E69" s="18"/>
      <c r="F69" s="19"/>
    </row>
    <row r="70" spans="1:6" ht="15">
      <c r="A70" s="16" t="s">
        <v>103</v>
      </c>
      <c r="B70" s="28" t="s">
        <v>104</v>
      </c>
      <c r="C70" s="16" t="s">
        <v>2</v>
      </c>
      <c r="D70" s="28">
        <v>4</v>
      </c>
      <c r="E70" s="38">
        <v>1261500</v>
      </c>
      <c r="F70" s="19">
        <f>+E70*D70</f>
        <v>5046000</v>
      </c>
    </row>
    <row r="71" spans="1:6" ht="15">
      <c r="A71" s="16" t="s">
        <v>105</v>
      </c>
      <c r="B71" s="28" t="s">
        <v>25</v>
      </c>
      <c r="C71" s="16" t="s">
        <v>19</v>
      </c>
      <c r="D71" s="28">
        <v>32.67</v>
      </c>
      <c r="E71" s="18">
        <v>450079</v>
      </c>
      <c r="F71" s="19">
        <f aca="true" t="shared" si="4" ref="F71:F84">+E71*D71</f>
        <v>14704080.930000002</v>
      </c>
    </row>
    <row r="72" spans="1:6" ht="15">
      <c r="A72" s="16" t="s">
        <v>106</v>
      </c>
      <c r="B72" s="28" t="s">
        <v>107</v>
      </c>
      <c r="C72" s="16" t="s">
        <v>2</v>
      </c>
      <c r="D72" s="28">
        <v>3</v>
      </c>
      <c r="E72" s="18">
        <v>1431500</v>
      </c>
      <c r="F72" s="19">
        <f t="shared" si="4"/>
        <v>4294500</v>
      </c>
    </row>
    <row r="73" spans="1:10" ht="15">
      <c r="A73" s="16" t="s">
        <v>108</v>
      </c>
      <c r="B73" s="28" t="s">
        <v>109</v>
      </c>
      <c r="C73" s="16" t="s">
        <v>2</v>
      </c>
      <c r="D73" s="28">
        <v>12</v>
      </c>
      <c r="E73" s="18">
        <v>882755.5555555556</v>
      </c>
      <c r="F73" s="19">
        <f t="shared" si="4"/>
        <v>10593066.666666668</v>
      </c>
      <c r="J73" s="77"/>
    </row>
    <row r="74" spans="1:6" ht="15">
      <c r="A74" s="16" t="s">
        <v>110</v>
      </c>
      <c r="B74" s="28" t="s">
        <v>80</v>
      </c>
      <c r="C74" s="16" t="s">
        <v>19</v>
      </c>
      <c r="D74" s="28">
        <v>22.01</v>
      </c>
      <c r="E74" s="18">
        <v>450079</v>
      </c>
      <c r="F74" s="19">
        <f t="shared" si="4"/>
        <v>9906238.790000001</v>
      </c>
    </row>
    <row r="75" spans="1:6" ht="15">
      <c r="A75" s="16" t="s">
        <v>111</v>
      </c>
      <c r="B75" s="28" t="s">
        <v>82</v>
      </c>
      <c r="C75" s="16" t="s">
        <v>2</v>
      </c>
      <c r="D75" s="28">
        <v>1</v>
      </c>
      <c r="E75" s="18">
        <v>1399666</v>
      </c>
      <c r="F75" s="19">
        <f t="shared" si="4"/>
        <v>1399666</v>
      </c>
    </row>
    <row r="76" spans="1:6" ht="15">
      <c r="A76" s="16" t="s">
        <v>112</v>
      </c>
      <c r="B76" s="28" t="s">
        <v>84</v>
      </c>
      <c r="C76" s="16" t="s">
        <v>2</v>
      </c>
      <c r="D76" s="28">
        <v>1</v>
      </c>
      <c r="E76" s="18">
        <v>1013151.6</v>
      </c>
      <c r="F76" s="19">
        <f t="shared" si="4"/>
        <v>1013151.6</v>
      </c>
    </row>
    <row r="77" spans="1:6" ht="15">
      <c r="A77" s="68" t="s">
        <v>113</v>
      </c>
      <c r="B77" s="72" t="s">
        <v>86</v>
      </c>
      <c r="C77" s="68"/>
      <c r="D77" s="72"/>
      <c r="E77" s="70"/>
      <c r="F77" s="19">
        <f t="shared" si="4"/>
        <v>0</v>
      </c>
    </row>
    <row r="78" spans="1:6" ht="15">
      <c r="A78" s="16" t="s">
        <v>114</v>
      </c>
      <c r="B78" s="28" t="s">
        <v>115</v>
      </c>
      <c r="C78" s="16" t="s">
        <v>2</v>
      </c>
      <c r="D78" s="28">
        <v>1</v>
      </c>
      <c r="E78" s="18">
        <v>1560775.6</v>
      </c>
      <c r="F78" s="19">
        <f t="shared" si="4"/>
        <v>1560775.6</v>
      </c>
    </row>
    <row r="79" spans="1:6" ht="15">
      <c r="A79" s="16" t="s">
        <v>116</v>
      </c>
      <c r="B79" s="28" t="s">
        <v>90</v>
      </c>
      <c r="C79" s="16" t="s">
        <v>19</v>
      </c>
      <c r="D79" s="28">
        <v>6.09</v>
      </c>
      <c r="E79" s="18">
        <v>450079</v>
      </c>
      <c r="F79" s="19">
        <f t="shared" si="4"/>
        <v>2740981.11</v>
      </c>
    </row>
    <row r="80" spans="1:6" ht="15">
      <c r="A80" s="68" t="s">
        <v>117</v>
      </c>
      <c r="B80" s="72" t="s">
        <v>118</v>
      </c>
      <c r="C80" s="68" t="s">
        <v>19</v>
      </c>
      <c r="D80" s="72">
        <v>14</v>
      </c>
      <c r="E80" s="70">
        <v>457565</v>
      </c>
      <c r="F80" s="19">
        <f t="shared" si="4"/>
        <v>6405910</v>
      </c>
    </row>
    <row r="81" spans="1:6" ht="15">
      <c r="A81" s="68" t="s">
        <v>119</v>
      </c>
      <c r="B81" s="72" t="s">
        <v>120</v>
      </c>
      <c r="C81" s="68" t="s">
        <v>19</v>
      </c>
      <c r="D81" s="72">
        <v>13.3</v>
      </c>
      <c r="E81" s="70">
        <v>457565</v>
      </c>
      <c r="F81" s="19">
        <f t="shared" si="4"/>
        <v>6085614.5</v>
      </c>
    </row>
    <row r="82" spans="1:6" ht="15">
      <c r="A82" s="16" t="s">
        <v>121</v>
      </c>
      <c r="B82" s="28" t="s">
        <v>27</v>
      </c>
      <c r="C82" s="16" t="s">
        <v>2</v>
      </c>
      <c r="D82" s="28">
        <v>9</v>
      </c>
      <c r="E82" s="18">
        <v>339000</v>
      </c>
      <c r="F82" s="19">
        <f t="shared" si="4"/>
        <v>3051000</v>
      </c>
    </row>
    <row r="83" spans="1:6" ht="15">
      <c r="A83" s="16" t="s">
        <v>122</v>
      </c>
      <c r="B83" s="28" t="s">
        <v>95</v>
      </c>
      <c r="C83" s="16" t="s">
        <v>2</v>
      </c>
      <c r="D83" s="28">
        <v>10</v>
      </c>
      <c r="E83" s="18">
        <v>203400</v>
      </c>
      <c r="F83" s="19">
        <f t="shared" si="4"/>
        <v>2034000</v>
      </c>
    </row>
    <row r="84" spans="1:6" ht="15">
      <c r="A84" s="16" t="s">
        <v>123</v>
      </c>
      <c r="B84" s="28" t="s">
        <v>97</v>
      </c>
      <c r="C84" s="16" t="s">
        <v>2</v>
      </c>
      <c r="D84" s="28">
        <v>8</v>
      </c>
      <c r="E84" s="18">
        <v>250707.6923076923</v>
      </c>
      <c r="F84" s="19">
        <f t="shared" si="4"/>
        <v>2005661.5384615385</v>
      </c>
    </row>
    <row r="85" spans="1:6" s="13" customFormat="1" ht="15">
      <c r="A85" s="25"/>
      <c r="B85" s="41" t="s">
        <v>30</v>
      </c>
      <c r="C85" s="43"/>
      <c r="D85" s="43"/>
      <c r="E85" s="46"/>
      <c r="F85" s="42">
        <f>SUM(F70:F84)</f>
        <v>70840646.7351282</v>
      </c>
    </row>
    <row r="86" spans="1:6" s="13" customFormat="1" ht="15">
      <c r="A86" s="44">
        <v>9</v>
      </c>
      <c r="B86" s="45" t="s">
        <v>124</v>
      </c>
      <c r="C86" s="23"/>
      <c r="D86" s="23"/>
      <c r="E86" s="3"/>
      <c r="F86" s="5"/>
    </row>
    <row r="87" spans="1:6" ht="15">
      <c r="A87" s="16" t="s">
        <v>125</v>
      </c>
      <c r="B87" s="28" t="s">
        <v>126</v>
      </c>
      <c r="C87" s="16" t="s">
        <v>2</v>
      </c>
      <c r="D87" s="28">
        <v>1</v>
      </c>
      <c r="E87" s="18">
        <v>1013151.6</v>
      </c>
      <c r="F87" s="19">
        <f aca="true" t="shared" si="5" ref="F87:F92">+E87*D87</f>
        <v>1013151.6</v>
      </c>
    </row>
    <row r="88" spans="1:6" ht="15">
      <c r="A88" s="68" t="s">
        <v>127</v>
      </c>
      <c r="B88" s="72" t="s">
        <v>86</v>
      </c>
      <c r="C88" s="68"/>
      <c r="D88" s="72"/>
      <c r="E88" s="70"/>
      <c r="F88" s="71">
        <f t="shared" si="5"/>
        <v>0</v>
      </c>
    </row>
    <row r="89" spans="1:6" ht="15">
      <c r="A89" s="16" t="s">
        <v>128</v>
      </c>
      <c r="B89" s="28" t="s">
        <v>115</v>
      </c>
      <c r="C89" s="16" t="s">
        <v>2</v>
      </c>
      <c r="D89" s="28">
        <v>1</v>
      </c>
      <c r="E89" s="18">
        <v>1560775.6</v>
      </c>
      <c r="F89" s="19">
        <f t="shared" si="5"/>
        <v>1560775.6</v>
      </c>
    </row>
    <row r="90" spans="1:6" ht="15">
      <c r="A90" s="16" t="s">
        <v>129</v>
      </c>
      <c r="B90" s="28" t="s">
        <v>90</v>
      </c>
      <c r="C90" s="16" t="s">
        <v>19</v>
      </c>
      <c r="D90" s="28">
        <v>8.73</v>
      </c>
      <c r="E90" s="18">
        <v>450079</v>
      </c>
      <c r="F90" s="19">
        <f t="shared" si="5"/>
        <v>3929189.6700000004</v>
      </c>
    </row>
    <row r="91" spans="1:8" ht="15">
      <c r="A91" s="16" t="s">
        <v>130</v>
      </c>
      <c r="B91" s="28" t="s">
        <v>27</v>
      </c>
      <c r="C91" s="16" t="s">
        <v>2</v>
      </c>
      <c r="D91" s="28">
        <v>2</v>
      </c>
      <c r="E91" s="18">
        <v>339000</v>
      </c>
      <c r="F91" s="19">
        <f t="shared" si="5"/>
        <v>678000</v>
      </c>
      <c r="H91" s="75"/>
    </row>
    <row r="92" spans="1:6" ht="15">
      <c r="A92" s="16" t="s">
        <v>131</v>
      </c>
      <c r="B92" s="28" t="s">
        <v>95</v>
      </c>
      <c r="C92" s="16" t="s">
        <v>2</v>
      </c>
      <c r="D92" s="28">
        <v>2</v>
      </c>
      <c r="E92" s="18">
        <v>203400</v>
      </c>
      <c r="F92" s="19">
        <f t="shared" si="5"/>
        <v>406800</v>
      </c>
    </row>
    <row r="93" spans="1:6" s="13" customFormat="1" ht="15">
      <c r="A93" s="22"/>
      <c r="B93" s="41" t="s">
        <v>30</v>
      </c>
      <c r="C93" s="43"/>
      <c r="D93" s="43"/>
      <c r="E93" s="46"/>
      <c r="F93" s="42">
        <f>SUM(F87:F92)</f>
        <v>7587916.870000001</v>
      </c>
    </row>
    <row r="94" spans="1:6" s="13" customFormat="1" ht="15">
      <c r="A94" s="25">
        <v>10</v>
      </c>
      <c r="B94" s="47" t="s">
        <v>132</v>
      </c>
      <c r="C94" s="23"/>
      <c r="D94" s="23"/>
      <c r="E94" s="3"/>
      <c r="F94" s="5"/>
    </row>
    <row r="95" spans="1:6" ht="15">
      <c r="A95" s="16" t="s">
        <v>133</v>
      </c>
      <c r="B95" s="28" t="s">
        <v>126</v>
      </c>
      <c r="C95" s="16" t="s">
        <v>2</v>
      </c>
      <c r="D95" s="28">
        <v>1</v>
      </c>
      <c r="E95" s="18">
        <v>1013151.6</v>
      </c>
      <c r="F95" s="19">
        <f aca="true" t="shared" si="6" ref="F95:F100">+E95*D95</f>
        <v>1013151.6</v>
      </c>
    </row>
    <row r="96" spans="1:9" ht="15">
      <c r="A96" s="16" t="s">
        <v>134</v>
      </c>
      <c r="B96" s="28" t="s">
        <v>135</v>
      </c>
      <c r="C96" s="16" t="s">
        <v>2</v>
      </c>
      <c r="D96" s="28">
        <v>1</v>
      </c>
      <c r="E96" s="18">
        <v>4362084</v>
      </c>
      <c r="F96" s="19">
        <f t="shared" si="6"/>
        <v>4362084</v>
      </c>
      <c r="I96" s="77"/>
    </row>
    <row r="97" spans="1:10" ht="15">
      <c r="A97" s="16" t="s">
        <v>136</v>
      </c>
      <c r="B97" s="28" t="s">
        <v>137</v>
      </c>
      <c r="C97" s="16" t="s">
        <v>2</v>
      </c>
      <c r="D97" s="28">
        <v>1</v>
      </c>
      <c r="E97" s="18">
        <v>775833</v>
      </c>
      <c r="F97" s="19">
        <f t="shared" si="6"/>
        <v>775833</v>
      </c>
      <c r="J97" s="77"/>
    </row>
    <row r="98" spans="1:9" ht="15">
      <c r="A98" s="16" t="s">
        <v>138</v>
      </c>
      <c r="B98" s="28" t="s">
        <v>139</v>
      </c>
      <c r="C98" s="16" t="s">
        <v>2</v>
      </c>
      <c r="D98" s="28">
        <v>1</v>
      </c>
      <c r="E98" s="18">
        <v>601667</v>
      </c>
      <c r="F98" s="19">
        <f t="shared" si="6"/>
        <v>601667</v>
      </c>
      <c r="I98" s="77"/>
    </row>
    <row r="99" spans="1:6" ht="15">
      <c r="A99" s="16" t="s">
        <v>140</v>
      </c>
      <c r="B99" s="28" t="s">
        <v>99</v>
      </c>
      <c r="C99" s="16" t="s">
        <v>2</v>
      </c>
      <c r="D99" s="28">
        <v>2</v>
      </c>
      <c r="E99" s="18">
        <v>697500</v>
      </c>
      <c r="F99" s="19">
        <f t="shared" si="6"/>
        <v>1395000</v>
      </c>
    </row>
    <row r="100" spans="1:9" ht="15">
      <c r="A100" s="16" t="s">
        <v>141</v>
      </c>
      <c r="B100" s="28" t="s">
        <v>142</v>
      </c>
      <c r="C100" s="16" t="s">
        <v>2</v>
      </c>
      <c r="D100" s="28">
        <v>1</v>
      </c>
      <c r="E100" s="18">
        <v>368917</v>
      </c>
      <c r="F100" s="19">
        <f t="shared" si="6"/>
        <v>368917</v>
      </c>
      <c r="I100" s="77"/>
    </row>
    <row r="101" spans="1:6" ht="15">
      <c r="A101" s="16" t="s">
        <v>143</v>
      </c>
      <c r="B101" s="28" t="s">
        <v>27</v>
      </c>
      <c r="C101" s="16" t="s">
        <v>2</v>
      </c>
      <c r="D101" s="28">
        <v>1</v>
      </c>
      <c r="E101" s="18">
        <v>339000</v>
      </c>
      <c r="F101" s="19">
        <f aca="true" t="shared" si="7" ref="F101:F106">+E101*D101</f>
        <v>339000</v>
      </c>
    </row>
    <row r="102" spans="1:6" ht="15">
      <c r="A102" s="16" t="s">
        <v>144</v>
      </c>
      <c r="B102" s="28" t="s">
        <v>145</v>
      </c>
      <c r="C102" s="16" t="s">
        <v>2</v>
      </c>
      <c r="D102" s="28">
        <v>1</v>
      </c>
      <c r="E102" s="18">
        <v>750000</v>
      </c>
      <c r="F102" s="19">
        <f t="shared" si="7"/>
        <v>750000</v>
      </c>
    </row>
    <row r="103" spans="1:6" ht="15">
      <c r="A103" s="16" t="s">
        <v>146</v>
      </c>
      <c r="B103" s="28" t="s">
        <v>147</v>
      </c>
      <c r="C103" s="16" t="s">
        <v>2</v>
      </c>
      <c r="D103" s="28">
        <v>2</v>
      </c>
      <c r="E103" s="18">
        <v>510000</v>
      </c>
      <c r="F103" s="19">
        <f t="shared" si="7"/>
        <v>1020000</v>
      </c>
    </row>
    <row r="104" spans="1:6" ht="15">
      <c r="A104" s="16" t="s">
        <v>148</v>
      </c>
      <c r="B104" s="28" t="s">
        <v>149</v>
      </c>
      <c r="C104" s="16" t="s">
        <v>2</v>
      </c>
      <c r="D104" s="28">
        <v>4</v>
      </c>
      <c r="E104" s="18">
        <v>510000</v>
      </c>
      <c r="F104" s="19">
        <f t="shared" si="7"/>
        <v>2040000</v>
      </c>
    </row>
    <row r="105" spans="1:6" ht="15">
      <c r="A105" s="68" t="s">
        <v>150</v>
      </c>
      <c r="B105" s="72" t="s">
        <v>151</v>
      </c>
      <c r="C105" s="68" t="s">
        <v>2</v>
      </c>
      <c r="D105" s="72">
        <v>1</v>
      </c>
      <c r="E105" s="70">
        <v>4047619.047619048</v>
      </c>
      <c r="F105" s="71">
        <f t="shared" si="7"/>
        <v>4047619.047619048</v>
      </c>
    </row>
    <row r="106" spans="1:6" ht="15">
      <c r="A106" s="16" t="s">
        <v>152</v>
      </c>
      <c r="B106" s="28" t="s">
        <v>153</v>
      </c>
      <c r="C106" s="16" t="s">
        <v>2</v>
      </c>
      <c r="D106" s="28">
        <v>10</v>
      </c>
      <c r="E106" s="18">
        <v>274800</v>
      </c>
      <c r="F106" s="19">
        <f t="shared" si="7"/>
        <v>2748000</v>
      </c>
    </row>
    <row r="107" spans="1:6" s="13" customFormat="1" ht="15">
      <c r="A107" s="22"/>
      <c r="B107" s="41" t="s">
        <v>30</v>
      </c>
      <c r="C107" s="43"/>
      <c r="D107" s="43"/>
      <c r="E107" s="46"/>
      <c r="F107" s="42">
        <f>SUM(F95:F106)</f>
        <v>19461271.647619046</v>
      </c>
    </row>
    <row r="108" spans="1:6" ht="15">
      <c r="A108" s="31"/>
      <c r="B108" s="32"/>
      <c r="C108" s="32"/>
      <c r="D108" s="32"/>
      <c r="E108" s="33"/>
      <c r="F108" s="4"/>
    </row>
    <row r="109" spans="1:6" s="13" customFormat="1" ht="15">
      <c r="A109" s="10">
        <v>11</v>
      </c>
      <c r="B109" s="29" t="s">
        <v>154</v>
      </c>
      <c r="C109" s="23"/>
      <c r="D109" s="23"/>
      <c r="E109" s="3"/>
      <c r="F109" s="5"/>
    </row>
    <row r="110" spans="1:6" ht="15">
      <c r="A110" s="16" t="s">
        <v>155</v>
      </c>
      <c r="B110" s="28" t="s">
        <v>126</v>
      </c>
      <c r="C110" s="16" t="s">
        <v>2</v>
      </c>
      <c r="D110" s="28">
        <v>1</v>
      </c>
      <c r="E110" s="18">
        <v>1013151.6</v>
      </c>
      <c r="F110" s="19">
        <f aca="true" t="shared" si="8" ref="F110:F118">+E110*D110</f>
        <v>1013151.6</v>
      </c>
    </row>
    <row r="111" spans="1:8" ht="15">
      <c r="A111" s="16" t="s">
        <v>156</v>
      </c>
      <c r="B111" s="28" t="s">
        <v>157</v>
      </c>
      <c r="C111" s="16" t="s">
        <v>2</v>
      </c>
      <c r="D111" s="28">
        <v>1</v>
      </c>
      <c r="E111" s="18">
        <v>4362084</v>
      </c>
      <c r="F111" s="19">
        <f t="shared" si="8"/>
        <v>4362084</v>
      </c>
      <c r="H111" s="76"/>
    </row>
    <row r="112" spans="1:6" ht="15">
      <c r="A112" s="16" t="s">
        <v>158</v>
      </c>
      <c r="B112" s="28" t="s">
        <v>159</v>
      </c>
      <c r="C112" s="16" t="s">
        <v>2</v>
      </c>
      <c r="D112" s="28">
        <v>1</v>
      </c>
      <c r="E112" s="18">
        <v>775833</v>
      </c>
      <c r="F112" s="19">
        <f t="shared" si="8"/>
        <v>775833</v>
      </c>
    </row>
    <row r="113" spans="1:6" ht="15">
      <c r="A113" s="16" t="s">
        <v>160</v>
      </c>
      <c r="B113" s="28" t="s">
        <v>99</v>
      </c>
      <c r="C113" s="16" t="s">
        <v>2</v>
      </c>
      <c r="D113" s="28">
        <v>2</v>
      </c>
      <c r="E113" s="18">
        <v>697500</v>
      </c>
      <c r="F113" s="19">
        <f t="shared" si="8"/>
        <v>1395000</v>
      </c>
    </row>
    <row r="114" spans="1:6" ht="15">
      <c r="A114" s="16" t="s">
        <v>161</v>
      </c>
      <c r="B114" s="28" t="s">
        <v>142</v>
      </c>
      <c r="C114" s="16" t="s">
        <v>2</v>
      </c>
      <c r="D114" s="28">
        <v>1</v>
      </c>
      <c r="E114" s="18">
        <v>368917</v>
      </c>
      <c r="F114" s="19">
        <f t="shared" si="8"/>
        <v>368917</v>
      </c>
    </row>
    <row r="115" spans="1:6" ht="15">
      <c r="A115" s="16" t="s">
        <v>162</v>
      </c>
      <c r="B115" s="28" t="s">
        <v>27</v>
      </c>
      <c r="C115" s="16" t="s">
        <v>2</v>
      </c>
      <c r="D115" s="28">
        <v>1</v>
      </c>
      <c r="E115" s="18">
        <v>339000</v>
      </c>
      <c r="F115" s="19">
        <f t="shared" si="8"/>
        <v>339000</v>
      </c>
    </row>
    <row r="116" spans="1:6" ht="15">
      <c r="A116" s="16" t="s">
        <v>163</v>
      </c>
      <c r="B116" s="28" t="s">
        <v>164</v>
      </c>
      <c r="C116" s="16" t="s">
        <v>2</v>
      </c>
      <c r="D116" s="28">
        <v>1</v>
      </c>
      <c r="E116" s="18">
        <v>750000</v>
      </c>
      <c r="F116" s="19">
        <f t="shared" si="8"/>
        <v>750000</v>
      </c>
    </row>
    <row r="117" spans="1:6" ht="15">
      <c r="A117" s="16" t="s">
        <v>165</v>
      </c>
      <c r="B117" s="28" t="s">
        <v>166</v>
      </c>
      <c r="C117" s="16" t="s">
        <v>2</v>
      </c>
      <c r="D117" s="28">
        <v>2</v>
      </c>
      <c r="E117" s="18">
        <v>510000</v>
      </c>
      <c r="F117" s="19">
        <f t="shared" si="8"/>
        <v>1020000</v>
      </c>
    </row>
    <row r="118" spans="1:6" ht="15">
      <c r="A118" s="16" t="s">
        <v>167</v>
      </c>
      <c r="B118" s="28" t="s">
        <v>168</v>
      </c>
      <c r="C118" s="16" t="s">
        <v>2</v>
      </c>
      <c r="D118" s="28">
        <v>4</v>
      </c>
      <c r="E118" s="18">
        <v>510000</v>
      </c>
      <c r="F118" s="19">
        <f t="shared" si="8"/>
        <v>2040000</v>
      </c>
    </row>
    <row r="119" spans="1:6" s="13" customFormat="1" ht="15">
      <c r="A119" s="22"/>
      <c r="B119" s="41" t="s">
        <v>30</v>
      </c>
      <c r="C119" s="43"/>
      <c r="D119" s="43"/>
      <c r="E119" s="46"/>
      <c r="F119" s="42">
        <f>SUM(F110:F118)</f>
        <v>12063985.6</v>
      </c>
    </row>
    <row r="120" spans="1:6" s="13" customFormat="1" ht="15">
      <c r="A120" s="22"/>
      <c r="B120" s="39" t="s">
        <v>169</v>
      </c>
      <c r="C120" s="48"/>
      <c r="D120" s="48"/>
      <c r="E120" s="49"/>
      <c r="F120" s="40">
        <f>SUM(F20+F28+F33+F37+F45+F50+F67+F85+F93+F107+F119)</f>
        <v>256349512.09671506</v>
      </c>
    </row>
    <row r="121" spans="1:6" ht="15">
      <c r="A121" s="31"/>
      <c r="B121" s="32"/>
      <c r="C121" s="32"/>
      <c r="D121" s="32"/>
      <c r="E121" s="33"/>
      <c r="F121" s="4"/>
    </row>
    <row r="122" spans="1:6" s="13" customFormat="1" ht="15">
      <c r="A122" s="10">
        <v>12</v>
      </c>
      <c r="B122" s="29" t="s">
        <v>170</v>
      </c>
      <c r="C122" s="23"/>
      <c r="D122" s="23"/>
      <c r="E122" s="3"/>
      <c r="F122" s="5"/>
    </row>
    <row r="123" spans="1:6" ht="15">
      <c r="A123" s="16" t="s">
        <v>171</v>
      </c>
      <c r="B123" s="28" t="s">
        <v>172</v>
      </c>
      <c r="C123" s="16" t="s">
        <v>2</v>
      </c>
      <c r="D123" s="28">
        <f>32+30</f>
        <v>62</v>
      </c>
      <c r="E123" s="18">
        <v>133500</v>
      </c>
      <c r="F123" s="19">
        <f>+E123*D123</f>
        <v>8277000</v>
      </c>
    </row>
    <row r="124" spans="1:6" ht="15">
      <c r="A124" s="16" t="s">
        <v>173</v>
      </c>
      <c r="B124" s="28" t="s">
        <v>56</v>
      </c>
      <c r="C124" s="16" t="s">
        <v>2</v>
      </c>
      <c r="D124" s="28">
        <v>2</v>
      </c>
      <c r="E124" s="18">
        <v>489150</v>
      </c>
      <c r="F124" s="19">
        <f>+E124*D124</f>
        <v>978300</v>
      </c>
    </row>
    <row r="125" spans="1:6" ht="15">
      <c r="A125" s="16" t="s">
        <v>174</v>
      </c>
      <c r="B125" s="28" t="s">
        <v>27</v>
      </c>
      <c r="C125" s="16" t="s">
        <v>2</v>
      </c>
      <c r="D125" s="28">
        <v>2</v>
      </c>
      <c r="E125" s="18">
        <v>339000</v>
      </c>
      <c r="F125" s="19">
        <f>+E125*D125</f>
        <v>678000</v>
      </c>
    </row>
    <row r="126" spans="1:6" ht="15">
      <c r="A126" s="16" t="s">
        <v>175</v>
      </c>
      <c r="B126" s="28" t="s">
        <v>176</v>
      </c>
      <c r="C126" s="16" t="s">
        <v>2</v>
      </c>
      <c r="D126" s="28">
        <v>62</v>
      </c>
      <c r="E126" s="18">
        <v>203400</v>
      </c>
      <c r="F126" s="19">
        <f>+E126*D126</f>
        <v>12610800</v>
      </c>
    </row>
    <row r="127" spans="1:6" s="13" customFormat="1" ht="15">
      <c r="A127" s="22"/>
      <c r="B127" s="41" t="s">
        <v>30</v>
      </c>
      <c r="C127" s="43"/>
      <c r="D127" s="43"/>
      <c r="E127" s="46"/>
      <c r="F127" s="42">
        <f>SUM(F123:F126)</f>
        <v>22544100</v>
      </c>
    </row>
    <row r="128" spans="1:6" s="13" customFormat="1" ht="15">
      <c r="A128" s="25">
        <v>13</v>
      </c>
      <c r="B128" s="26" t="s">
        <v>177</v>
      </c>
      <c r="C128" s="23"/>
      <c r="D128" s="23"/>
      <c r="E128" s="3"/>
      <c r="F128" s="5"/>
    </row>
    <row r="129" spans="1:6" s="13" customFormat="1" ht="15">
      <c r="A129" s="25">
        <v>13.1</v>
      </c>
      <c r="B129" s="26" t="s">
        <v>178</v>
      </c>
      <c r="C129" s="23"/>
      <c r="D129" s="23"/>
      <c r="E129" s="3"/>
      <c r="F129" s="5"/>
    </row>
    <row r="130" spans="1:6" ht="15">
      <c r="A130" s="16" t="s">
        <v>179</v>
      </c>
      <c r="B130" s="28" t="s">
        <v>172</v>
      </c>
      <c r="C130" s="16" t="s">
        <v>2</v>
      </c>
      <c r="D130" s="28">
        <v>360</v>
      </c>
      <c r="E130" s="18">
        <v>133500</v>
      </c>
      <c r="F130" s="19">
        <f>+E130*D130</f>
        <v>48060000</v>
      </c>
    </row>
    <row r="131" spans="1:6" ht="15">
      <c r="A131" s="16" t="s">
        <v>180</v>
      </c>
      <c r="B131" s="28" t="s">
        <v>56</v>
      </c>
      <c r="C131" s="16" t="s">
        <v>2</v>
      </c>
      <c r="D131" s="28">
        <v>12</v>
      </c>
      <c r="E131" s="18">
        <v>489150</v>
      </c>
      <c r="F131" s="19">
        <f>+E131*D131</f>
        <v>5869800</v>
      </c>
    </row>
    <row r="132" spans="1:6" ht="15">
      <c r="A132" s="16" t="s">
        <v>181</v>
      </c>
      <c r="B132" s="28" t="s">
        <v>27</v>
      </c>
      <c r="C132" s="16" t="s">
        <v>2</v>
      </c>
      <c r="D132" s="28">
        <v>12</v>
      </c>
      <c r="E132" s="18">
        <v>339000</v>
      </c>
      <c r="F132" s="19">
        <f>+E132*D132</f>
        <v>4068000</v>
      </c>
    </row>
    <row r="133" spans="1:6" ht="15">
      <c r="A133" s="16" t="s">
        <v>182</v>
      </c>
      <c r="B133" s="28" t="s">
        <v>176</v>
      </c>
      <c r="C133" s="16" t="s">
        <v>2</v>
      </c>
      <c r="D133" s="28">
        <v>360</v>
      </c>
      <c r="E133" s="18">
        <v>203400</v>
      </c>
      <c r="F133" s="19">
        <f>+E133*D133</f>
        <v>73224000</v>
      </c>
    </row>
    <row r="134" spans="1:6" s="13" customFormat="1" ht="15">
      <c r="A134" s="22"/>
      <c r="B134" s="41" t="s">
        <v>30</v>
      </c>
      <c r="C134" s="43"/>
      <c r="D134" s="43"/>
      <c r="E134" s="46"/>
      <c r="F134" s="42">
        <f>SUM(F130:F133)</f>
        <v>131221800</v>
      </c>
    </row>
    <row r="135" spans="1:6" s="13" customFormat="1" ht="15">
      <c r="A135" s="25">
        <v>13.2</v>
      </c>
      <c r="B135" s="26" t="s">
        <v>183</v>
      </c>
      <c r="C135" s="23"/>
      <c r="D135" s="23"/>
      <c r="E135" s="3"/>
      <c r="F135" s="5"/>
    </row>
    <row r="136" spans="1:6" ht="15">
      <c r="A136" s="16" t="s">
        <v>184</v>
      </c>
      <c r="B136" s="28" t="s">
        <v>172</v>
      </c>
      <c r="C136" s="16" t="s">
        <v>2</v>
      </c>
      <c r="D136" s="28">
        <v>424</v>
      </c>
      <c r="E136" s="18">
        <v>133500</v>
      </c>
      <c r="F136" s="19">
        <f>+E136*D136</f>
        <v>56604000</v>
      </c>
    </row>
    <row r="137" spans="1:6" ht="15">
      <c r="A137" s="16" t="s">
        <v>185</v>
      </c>
      <c r="B137" s="28" t="s">
        <v>56</v>
      </c>
      <c r="C137" s="16" t="s">
        <v>2</v>
      </c>
      <c r="D137" s="28">
        <v>14</v>
      </c>
      <c r="E137" s="18">
        <v>499050</v>
      </c>
      <c r="F137" s="19">
        <f>+E137*D137</f>
        <v>6986700</v>
      </c>
    </row>
    <row r="138" spans="1:6" ht="15">
      <c r="A138" s="16" t="s">
        <v>186</v>
      </c>
      <c r="B138" s="28" t="s">
        <v>27</v>
      </c>
      <c r="C138" s="16" t="s">
        <v>2</v>
      </c>
      <c r="D138" s="28">
        <v>14</v>
      </c>
      <c r="E138" s="18">
        <v>339000</v>
      </c>
      <c r="F138" s="19">
        <f>+E138*D138</f>
        <v>4746000</v>
      </c>
    </row>
    <row r="139" spans="1:6" ht="15">
      <c r="A139" s="16" t="s">
        <v>187</v>
      </c>
      <c r="B139" s="28" t="s">
        <v>176</v>
      </c>
      <c r="C139" s="16" t="s">
        <v>2</v>
      </c>
      <c r="D139" s="28">
        <v>424</v>
      </c>
      <c r="E139" s="18">
        <v>203400</v>
      </c>
      <c r="F139" s="19">
        <f>+E139*D139</f>
        <v>86241600</v>
      </c>
    </row>
    <row r="140" spans="1:6" s="13" customFormat="1" ht="15">
      <c r="A140" s="22"/>
      <c r="B140" s="41" t="s">
        <v>30</v>
      </c>
      <c r="C140" s="43"/>
      <c r="D140" s="43"/>
      <c r="E140" s="46"/>
      <c r="F140" s="42">
        <f>SUM(F136:F139)</f>
        <v>154578300</v>
      </c>
    </row>
    <row r="141" spans="1:6" s="13" customFormat="1" ht="15">
      <c r="A141" s="25">
        <v>14</v>
      </c>
      <c r="B141" s="29" t="s">
        <v>188</v>
      </c>
      <c r="C141" s="23"/>
      <c r="D141" s="23"/>
      <c r="E141" s="3"/>
      <c r="F141" s="5"/>
    </row>
    <row r="142" spans="1:6" s="13" customFormat="1" ht="15">
      <c r="A142" s="25">
        <v>14.1</v>
      </c>
      <c r="B142" s="29" t="s">
        <v>189</v>
      </c>
      <c r="C142" s="23"/>
      <c r="D142" s="23"/>
      <c r="E142" s="3"/>
      <c r="F142" s="5"/>
    </row>
    <row r="143" spans="1:6" ht="15">
      <c r="A143" s="16" t="s">
        <v>190</v>
      </c>
      <c r="B143" s="28" t="s">
        <v>191</v>
      </c>
      <c r="C143" s="16" t="s">
        <v>19</v>
      </c>
      <c r="D143" s="28">
        <v>27.9</v>
      </c>
      <c r="E143" s="18">
        <v>450079</v>
      </c>
      <c r="F143" s="19">
        <f>+E143*D143</f>
        <v>12557204.1</v>
      </c>
    </row>
    <row r="144" spans="1:6" ht="15">
      <c r="A144" s="16" t="s">
        <v>192</v>
      </c>
      <c r="B144" s="28" t="s">
        <v>193</v>
      </c>
      <c r="C144" s="16" t="s">
        <v>2</v>
      </c>
      <c r="D144" s="28">
        <v>10</v>
      </c>
      <c r="E144" s="18">
        <v>451233</v>
      </c>
      <c r="F144" s="19">
        <f>+E144*D144</f>
        <v>4512330</v>
      </c>
    </row>
    <row r="145" spans="1:6" ht="15">
      <c r="A145" s="16" t="s">
        <v>194</v>
      </c>
      <c r="B145" s="28" t="s">
        <v>195</v>
      </c>
      <c r="C145" s="16" t="s">
        <v>2</v>
      </c>
      <c r="D145" s="28">
        <v>40</v>
      </c>
      <c r="E145" s="18">
        <v>203400</v>
      </c>
      <c r="F145" s="19">
        <f>+E145*D145</f>
        <v>8136000</v>
      </c>
    </row>
    <row r="146" spans="1:6" s="13" customFormat="1" ht="15">
      <c r="A146" s="22"/>
      <c r="B146" s="41" t="s">
        <v>30</v>
      </c>
      <c r="C146" s="43"/>
      <c r="D146" s="43"/>
      <c r="E146" s="46"/>
      <c r="F146" s="42">
        <f>SUM(F143:F145)</f>
        <v>25205534.1</v>
      </c>
    </row>
    <row r="147" spans="1:6" s="13" customFormat="1" ht="15">
      <c r="A147" s="25">
        <v>14.2</v>
      </c>
      <c r="B147" s="29" t="s">
        <v>196</v>
      </c>
      <c r="C147" s="23"/>
      <c r="D147" s="23"/>
      <c r="E147" s="3"/>
      <c r="F147" s="5"/>
    </row>
    <row r="148" spans="1:6" ht="15">
      <c r="A148" s="16" t="s">
        <v>197</v>
      </c>
      <c r="B148" s="28" t="s">
        <v>191</v>
      </c>
      <c r="C148" s="16" t="s">
        <v>19</v>
      </c>
      <c r="D148" s="28">
        <v>27.9</v>
      </c>
      <c r="E148" s="18">
        <v>450079</v>
      </c>
      <c r="F148" s="19">
        <f>+E148*D148</f>
        <v>12557204.1</v>
      </c>
    </row>
    <row r="149" spans="1:6" ht="15">
      <c r="A149" s="16" t="s">
        <v>198</v>
      </c>
      <c r="B149" s="28" t="s">
        <v>193</v>
      </c>
      <c r="C149" s="16" t="s">
        <v>2</v>
      </c>
      <c r="D149" s="28">
        <v>10</v>
      </c>
      <c r="E149" s="18">
        <v>451233</v>
      </c>
      <c r="F149" s="19">
        <f>+E149*D149</f>
        <v>4512330</v>
      </c>
    </row>
    <row r="150" spans="1:6" ht="15">
      <c r="A150" s="16" t="s">
        <v>199</v>
      </c>
      <c r="B150" s="28" t="s">
        <v>195</v>
      </c>
      <c r="C150" s="16" t="s">
        <v>2</v>
      </c>
      <c r="D150" s="28">
        <v>40</v>
      </c>
      <c r="E150" s="18">
        <v>203400</v>
      </c>
      <c r="F150" s="19">
        <f>+E150*D150</f>
        <v>8136000</v>
      </c>
    </row>
    <row r="151" spans="1:6" s="13" customFormat="1" ht="15">
      <c r="A151" s="22"/>
      <c r="B151" s="41" t="s">
        <v>30</v>
      </c>
      <c r="C151" s="43"/>
      <c r="D151" s="43"/>
      <c r="E151" s="46"/>
      <c r="F151" s="42">
        <f>SUM(F148:F150)</f>
        <v>25205534.1</v>
      </c>
    </row>
    <row r="152" spans="1:6" s="13" customFormat="1" ht="15">
      <c r="A152" s="25">
        <v>15</v>
      </c>
      <c r="B152" s="26" t="s">
        <v>200</v>
      </c>
      <c r="C152" s="23"/>
      <c r="D152" s="23"/>
      <c r="E152" s="3"/>
      <c r="F152" s="5"/>
    </row>
    <row r="153" spans="1:6" s="13" customFormat="1" ht="15">
      <c r="A153" s="25">
        <v>15.1</v>
      </c>
      <c r="B153" s="26" t="s">
        <v>189</v>
      </c>
      <c r="C153" s="23"/>
      <c r="D153" s="23"/>
      <c r="E153" s="3"/>
      <c r="F153" s="5"/>
    </row>
    <row r="154" spans="1:6" ht="15">
      <c r="A154" s="16" t="s">
        <v>201</v>
      </c>
      <c r="B154" s="28" t="s">
        <v>202</v>
      </c>
      <c r="C154" s="16" t="s">
        <v>2</v>
      </c>
      <c r="D154" s="28">
        <v>14</v>
      </c>
      <c r="E154" s="18">
        <v>143281.41008619306</v>
      </c>
      <c r="F154" s="19">
        <f aca="true" t="shared" si="9" ref="F154:F159">+E154*D154</f>
        <v>2005939.7412067028</v>
      </c>
    </row>
    <row r="155" spans="1:6" ht="15">
      <c r="A155" s="16" t="s">
        <v>203</v>
      </c>
      <c r="B155" s="28" t="s">
        <v>204</v>
      </c>
      <c r="C155" s="16" t="s">
        <v>2</v>
      </c>
      <c r="D155" s="28">
        <v>14</v>
      </c>
      <c r="E155" s="18">
        <v>224600</v>
      </c>
      <c r="F155" s="19">
        <f t="shared" si="9"/>
        <v>3144400</v>
      </c>
    </row>
    <row r="156" spans="1:6" ht="15">
      <c r="A156" s="16" t="s">
        <v>205</v>
      </c>
      <c r="B156" s="28" t="s">
        <v>206</v>
      </c>
      <c r="C156" s="16" t="s">
        <v>2</v>
      </c>
      <c r="D156" s="28">
        <v>6</v>
      </c>
      <c r="E156" s="18">
        <v>368916</v>
      </c>
      <c r="F156" s="19">
        <f t="shared" si="9"/>
        <v>2213496</v>
      </c>
    </row>
    <row r="157" spans="1:6" ht="15">
      <c r="A157" s="16" t="s">
        <v>207</v>
      </c>
      <c r="B157" s="28" t="s">
        <v>27</v>
      </c>
      <c r="C157" s="16" t="s">
        <v>2</v>
      </c>
      <c r="D157" s="28">
        <v>24</v>
      </c>
      <c r="E157" s="18">
        <v>367000</v>
      </c>
      <c r="F157" s="19">
        <f t="shared" si="9"/>
        <v>8808000</v>
      </c>
    </row>
    <row r="158" spans="1:6" ht="15">
      <c r="A158" s="16" t="s">
        <v>208</v>
      </c>
      <c r="B158" s="28" t="s">
        <v>209</v>
      </c>
      <c r="C158" s="16" t="s">
        <v>2</v>
      </c>
      <c r="D158" s="28">
        <v>6</v>
      </c>
      <c r="E158" s="18">
        <v>697500</v>
      </c>
      <c r="F158" s="19">
        <f t="shared" si="9"/>
        <v>4185000</v>
      </c>
    </row>
    <row r="159" spans="1:6" ht="15">
      <c r="A159" s="16" t="s">
        <v>210</v>
      </c>
      <c r="B159" s="28" t="s">
        <v>211</v>
      </c>
      <c r="C159" s="16" t="s">
        <v>2</v>
      </c>
      <c r="D159" s="28">
        <v>5</v>
      </c>
      <c r="E159" s="18">
        <v>992000</v>
      </c>
      <c r="F159" s="19">
        <f t="shared" si="9"/>
        <v>4960000</v>
      </c>
    </row>
    <row r="160" spans="1:6" s="13" customFormat="1" ht="15">
      <c r="A160" s="22"/>
      <c r="B160" s="41" t="s">
        <v>30</v>
      </c>
      <c r="C160" s="43"/>
      <c r="D160" s="43"/>
      <c r="E160" s="46"/>
      <c r="F160" s="42">
        <f>SUM(F154:F159)</f>
        <v>25316835.7412067</v>
      </c>
    </row>
    <row r="161" spans="1:6" s="13" customFormat="1" ht="15">
      <c r="A161" s="25">
        <v>15.2</v>
      </c>
      <c r="B161" s="26" t="s">
        <v>196</v>
      </c>
      <c r="C161" s="23"/>
      <c r="D161" s="23"/>
      <c r="E161" s="3"/>
      <c r="F161" s="5"/>
    </row>
    <row r="162" spans="1:6" ht="15">
      <c r="A162" s="16" t="s">
        <v>212</v>
      </c>
      <c r="B162" s="28" t="s">
        <v>202</v>
      </c>
      <c r="C162" s="16" t="s">
        <v>2</v>
      </c>
      <c r="D162" s="28">
        <v>14</v>
      </c>
      <c r="E162" s="18">
        <v>143281</v>
      </c>
      <c r="F162" s="19">
        <f aca="true" t="shared" si="10" ref="F162:F167">+E162*D162</f>
        <v>2005934</v>
      </c>
    </row>
    <row r="163" spans="1:6" ht="15">
      <c r="A163" s="16" t="s">
        <v>213</v>
      </c>
      <c r="B163" s="28" t="s">
        <v>204</v>
      </c>
      <c r="C163" s="16" t="s">
        <v>2</v>
      </c>
      <c r="D163" s="28">
        <v>14</v>
      </c>
      <c r="E163" s="18">
        <v>224600</v>
      </c>
      <c r="F163" s="19">
        <f t="shared" si="10"/>
        <v>3144400</v>
      </c>
    </row>
    <row r="164" spans="1:6" ht="15">
      <c r="A164" s="16" t="s">
        <v>214</v>
      </c>
      <c r="B164" s="28" t="s">
        <v>206</v>
      </c>
      <c r="C164" s="16" t="s">
        <v>2</v>
      </c>
      <c r="D164" s="28">
        <v>6</v>
      </c>
      <c r="E164" s="18">
        <v>368916</v>
      </c>
      <c r="F164" s="19">
        <f t="shared" si="10"/>
        <v>2213496</v>
      </c>
    </row>
    <row r="165" spans="1:6" ht="15">
      <c r="A165" s="16" t="s">
        <v>215</v>
      </c>
      <c r="B165" s="28" t="s">
        <v>27</v>
      </c>
      <c r="C165" s="16" t="s">
        <v>2</v>
      </c>
      <c r="D165" s="28">
        <v>24</v>
      </c>
      <c r="E165" s="18">
        <v>339000</v>
      </c>
      <c r="F165" s="19">
        <f t="shared" si="10"/>
        <v>8136000</v>
      </c>
    </row>
    <row r="166" spans="1:6" ht="15">
      <c r="A166" s="16" t="s">
        <v>216</v>
      </c>
      <c r="B166" s="28" t="s">
        <v>209</v>
      </c>
      <c r="C166" s="16" t="s">
        <v>2</v>
      </c>
      <c r="D166" s="28">
        <v>6</v>
      </c>
      <c r="E166" s="18">
        <v>697500</v>
      </c>
      <c r="F166" s="19">
        <f t="shared" si="10"/>
        <v>4185000</v>
      </c>
    </row>
    <row r="167" spans="1:6" ht="15">
      <c r="A167" s="16" t="s">
        <v>217</v>
      </c>
      <c r="B167" s="28" t="s">
        <v>211</v>
      </c>
      <c r="C167" s="16" t="s">
        <v>2</v>
      </c>
      <c r="D167" s="28">
        <v>5</v>
      </c>
      <c r="E167" s="18">
        <v>992000</v>
      </c>
      <c r="F167" s="19">
        <f t="shared" si="10"/>
        <v>4960000</v>
      </c>
    </row>
    <row r="168" spans="1:6" s="13" customFormat="1" ht="15">
      <c r="A168" s="22"/>
      <c r="B168" s="41" t="s">
        <v>30</v>
      </c>
      <c r="C168" s="43"/>
      <c r="D168" s="43"/>
      <c r="E168" s="46"/>
      <c r="F168" s="42">
        <f>SUM(F162:F167)</f>
        <v>24644830</v>
      </c>
    </row>
    <row r="169" spans="1:6" s="13" customFormat="1" ht="15">
      <c r="A169" s="25">
        <v>16</v>
      </c>
      <c r="B169" s="29" t="s">
        <v>218</v>
      </c>
      <c r="C169" s="23"/>
      <c r="D169" s="23"/>
      <c r="E169" s="3"/>
      <c r="F169" s="5"/>
    </row>
    <row r="170" spans="1:6" s="13" customFormat="1" ht="15">
      <c r="A170" s="25">
        <v>16.1</v>
      </c>
      <c r="B170" s="29" t="s">
        <v>189</v>
      </c>
      <c r="C170" s="23"/>
      <c r="D170" s="23"/>
      <c r="E170" s="3"/>
      <c r="F170" s="5"/>
    </row>
    <row r="171" spans="1:7" ht="15">
      <c r="A171" s="16" t="s">
        <v>219</v>
      </c>
      <c r="B171" s="28" t="s">
        <v>220</v>
      </c>
      <c r="C171" s="16" t="s">
        <v>2</v>
      </c>
      <c r="D171" s="28">
        <f>42+42</f>
        <v>84</v>
      </c>
      <c r="E171" s="18">
        <v>385000</v>
      </c>
      <c r="F171" s="19">
        <f>+E171*D171</f>
        <v>32340000</v>
      </c>
      <c r="G171" s="75"/>
    </row>
    <row r="172" spans="1:6" s="13" customFormat="1" ht="15">
      <c r="A172" s="22"/>
      <c r="B172" s="41" t="s">
        <v>30</v>
      </c>
      <c r="C172" s="43"/>
      <c r="D172" s="43"/>
      <c r="E172" s="46"/>
      <c r="F172" s="42">
        <f>SUM(F171)</f>
        <v>32340000</v>
      </c>
    </row>
    <row r="173" spans="1:6" s="13" customFormat="1" ht="15">
      <c r="A173" s="25">
        <v>16.2</v>
      </c>
      <c r="B173" s="29" t="s">
        <v>196</v>
      </c>
      <c r="C173" s="23"/>
      <c r="D173" s="23"/>
      <c r="E173" s="3"/>
      <c r="F173" s="5"/>
    </row>
    <row r="174" spans="1:8" ht="15">
      <c r="A174" s="16" t="s">
        <v>221</v>
      </c>
      <c r="B174" s="28" t="s">
        <v>220</v>
      </c>
      <c r="C174" s="16" t="s">
        <v>2</v>
      </c>
      <c r="D174" s="28">
        <f>42+42</f>
        <v>84</v>
      </c>
      <c r="E174" s="18">
        <v>385000</v>
      </c>
      <c r="F174" s="19">
        <f>+E174*D174</f>
        <v>32340000</v>
      </c>
      <c r="H174" s="75"/>
    </row>
    <row r="175" spans="1:6" s="13" customFormat="1" ht="15">
      <c r="A175" s="22"/>
      <c r="B175" s="41" t="s">
        <v>30</v>
      </c>
      <c r="C175" s="43"/>
      <c r="D175" s="43"/>
      <c r="E175" s="46"/>
      <c r="F175" s="42">
        <f>SUM(F174)</f>
        <v>32340000</v>
      </c>
    </row>
    <row r="176" spans="1:6" s="13" customFormat="1" ht="15">
      <c r="A176" s="22"/>
      <c r="B176" s="58" t="s">
        <v>222</v>
      </c>
      <c r="C176" s="59"/>
      <c r="D176" s="59"/>
      <c r="E176" s="60"/>
      <c r="F176" s="61">
        <f>SUM(F127+F134+F140+F146+F151+F160+F168+F172+F175)</f>
        <v>473396933.94120675</v>
      </c>
    </row>
    <row r="177" spans="1:6" s="13" customFormat="1" ht="15">
      <c r="A177" s="10">
        <v>17</v>
      </c>
      <c r="B177" s="29" t="s">
        <v>223</v>
      </c>
      <c r="C177" s="23"/>
      <c r="D177" s="23"/>
      <c r="E177" s="3"/>
      <c r="F177" s="5"/>
    </row>
    <row r="178" spans="1:6" ht="15">
      <c r="A178" s="16">
        <v>17.1</v>
      </c>
      <c r="B178" s="28" t="s">
        <v>126</v>
      </c>
      <c r="C178" s="16" t="s">
        <v>2</v>
      </c>
      <c r="D178" s="28">
        <v>2</v>
      </c>
      <c r="E178" s="18">
        <v>1184803</v>
      </c>
      <c r="F178" s="19">
        <f aca="true" t="shared" si="11" ref="F178:F186">+E178*D178</f>
        <v>2369606</v>
      </c>
    </row>
    <row r="179" spans="1:6" ht="15">
      <c r="A179" s="68">
        <v>17.2</v>
      </c>
      <c r="B179" s="72" t="s">
        <v>224</v>
      </c>
      <c r="C179" s="68"/>
      <c r="D179" s="72"/>
      <c r="E179" s="70"/>
      <c r="F179" s="71">
        <f t="shared" si="11"/>
        <v>0</v>
      </c>
    </row>
    <row r="180" spans="1:6" ht="15">
      <c r="A180" s="16" t="s">
        <v>225</v>
      </c>
      <c r="B180" s="28" t="s">
        <v>115</v>
      </c>
      <c r="C180" s="16" t="s">
        <v>2</v>
      </c>
      <c r="D180" s="28">
        <v>2</v>
      </c>
      <c r="E180" s="18">
        <v>1560775.6</v>
      </c>
      <c r="F180" s="19">
        <f t="shared" si="11"/>
        <v>3121551.2</v>
      </c>
    </row>
    <row r="181" spans="1:6" ht="15">
      <c r="A181" s="16" t="s">
        <v>226</v>
      </c>
      <c r="B181" s="28" t="s">
        <v>90</v>
      </c>
      <c r="C181" s="16" t="s">
        <v>19</v>
      </c>
      <c r="D181" s="28">
        <v>12.18</v>
      </c>
      <c r="E181" s="18">
        <v>450079</v>
      </c>
      <c r="F181" s="19">
        <f t="shared" si="11"/>
        <v>5481962.22</v>
      </c>
    </row>
    <row r="182" spans="1:6" ht="15">
      <c r="A182" s="16">
        <v>17.3</v>
      </c>
      <c r="B182" s="28" t="s">
        <v>227</v>
      </c>
      <c r="C182" s="16" t="s">
        <v>19</v>
      </c>
      <c r="D182" s="28">
        <f>14.2*2</f>
        <v>28.4</v>
      </c>
      <c r="E182" s="18">
        <v>450079</v>
      </c>
      <c r="F182" s="19">
        <f t="shared" si="11"/>
        <v>12782243.6</v>
      </c>
    </row>
    <row r="183" spans="1:6" ht="15">
      <c r="A183" s="16">
        <v>17.4</v>
      </c>
      <c r="B183" s="28" t="s">
        <v>228</v>
      </c>
      <c r="C183" s="16" t="s">
        <v>2</v>
      </c>
      <c r="D183" s="28">
        <v>2</v>
      </c>
      <c r="E183" s="18">
        <v>1558137</v>
      </c>
      <c r="F183" s="19">
        <f t="shared" si="11"/>
        <v>3116274</v>
      </c>
    </row>
    <row r="184" spans="1:6" ht="15">
      <c r="A184" s="16">
        <v>17.5</v>
      </c>
      <c r="B184" s="28" t="s">
        <v>27</v>
      </c>
      <c r="C184" s="16" t="s">
        <v>2</v>
      </c>
      <c r="D184" s="28">
        <v>4</v>
      </c>
      <c r="E184" s="18">
        <v>339000</v>
      </c>
      <c r="F184" s="19">
        <f t="shared" si="11"/>
        <v>1356000</v>
      </c>
    </row>
    <row r="185" spans="1:6" ht="15">
      <c r="A185" s="16">
        <v>17.6</v>
      </c>
      <c r="B185" s="28" t="s">
        <v>95</v>
      </c>
      <c r="C185" s="16" t="s">
        <v>2</v>
      </c>
      <c r="D185" s="28">
        <v>8</v>
      </c>
      <c r="E185" s="18">
        <v>203400</v>
      </c>
      <c r="F185" s="19">
        <f t="shared" si="11"/>
        <v>1627200</v>
      </c>
    </row>
    <row r="186" spans="1:6" ht="15">
      <c r="A186" s="16">
        <v>17.7</v>
      </c>
      <c r="B186" s="28" t="s">
        <v>229</v>
      </c>
      <c r="C186" s="16" t="s">
        <v>2</v>
      </c>
      <c r="D186" s="28">
        <v>20</v>
      </c>
      <c r="E186" s="18">
        <v>203400</v>
      </c>
      <c r="F186" s="19">
        <f t="shared" si="11"/>
        <v>4068000</v>
      </c>
    </row>
    <row r="187" spans="1:6" s="13" customFormat="1" ht="15">
      <c r="A187" s="22"/>
      <c r="B187" s="41" t="s">
        <v>30</v>
      </c>
      <c r="C187" s="43"/>
      <c r="D187" s="43"/>
      <c r="E187" s="46"/>
      <c r="F187" s="42">
        <f>SUM(F178:F186)</f>
        <v>33922837.019999996</v>
      </c>
    </row>
    <row r="188" spans="1:6" s="13" customFormat="1" ht="15">
      <c r="A188" s="25">
        <v>18</v>
      </c>
      <c r="B188" s="26" t="s">
        <v>230</v>
      </c>
      <c r="C188" s="23"/>
      <c r="D188" s="23"/>
      <c r="E188" s="3"/>
      <c r="F188" s="5"/>
    </row>
    <row r="189" spans="1:6" ht="15">
      <c r="A189" s="16">
        <v>18.1</v>
      </c>
      <c r="B189" s="28" t="s">
        <v>231</v>
      </c>
      <c r="C189" s="16"/>
      <c r="D189" s="28"/>
      <c r="E189" s="18"/>
      <c r="F189" s="19"/>
    </row>
    <row r="190" spans="1:6" ht="15">
      <c r="A190" s="68" t="s">
        <v>232</v>
      </c>
      <c r="B190" s="72" t="s">
        <v>77</v>
      </c>
      <c r="C190" s="68" t="s">
        <v>2</v>
      </c>
      <c r="D190" s="72">
        <v>24</v>
      </c>
      <c r="E190" s="70">
        <v>1322501.6</v>
      </c>
      <c r="F190" s="71">
        <f aca="true" t="shared" si="12" ref="F190:F196">+E190*D190</f>
        <v>31740038.400000002</v>
      </c>
    </row>
    <row r="191" spans="1:6" ht="15">
      <c r="A191" s="16" t="s">
        <v>233</v>
      </c>
      <c r="B191" s="28" t="s">
        <v>25</v>
      </c>
      <c r="C191" s="16" t="s">
        <v>19</v>
      </c>
      <c r="D191" s="28">
        <v>201.63</v>
      </c>
      <c r="E191" s="18">
        <v>450079</v>
      </c>
      <c r="F191" s="19">
        <f t="shared" si="12"/>
        <v>90749428.77</v>
      </c>
    </row>
    <row r="192" spans="1:6" ht="15">
      <c r="A192" s="16">
        <v>18.2</v>
      </c>
      <c r="B192" s="28" t="s">
        <v>234</v>
      </c>
      <c r="C192" s="16"/>
      <c r="D192" s="28"/>
      <c r="E192" s="18"/>
      <c r="F192" s="19"/>
    </row>
    <row r="193" spans="1:6" ht="15">
      <c r="A193" s="16" t="s">
        <v>235</v>
      </c>
      <c r="B193" s="28" t="s">
        <v>236</v>
      </c>
      <c r="C193" s="16" t="s">
        <v>2</v>
      </c>
      <c r="D193" s="28">
        <v>24</v>
      </c>
      <c r="E193" s="18">
        <v>370466</v>
      </c>
      <c r="F193" s="19">
        <f t="shared" si="12"/>
        <v>8891184</v>
      </c>
    </row>
    <row r="194" spans="1:6" ht="15">
      <c r="A194" s="16" t="s">
        <v>237</v>
      </c>
      <c r="B194" s="28" t="s">
        <v>25</v>
      </c>
      <c r="C194" s="16" t="s">
        <v>19</v>
      </c>
      <c r="D194" s="28">
        <f>54.4*2</f>
        <v>108.8</v>
      </c>
      <c r="E194" s="18">
        <v>450079</v>
      </c>
      <c r="F194" s="19">
        <f t="shared" si="12"/>
        <v>48968595.199999996</v>
      </c>
    </row>
    <row r="195" spans="1:6" ht="15">
      <c r="A195" s="16">
        <v>18.3</v>
      </c>
      <c r="B195" s="28" t="s">
        <v>27</v>
      </c>
      <c r="C195" s="16" t="s">
        <v>2</v>
      </c>
      <c r="D195" s="28">
        <v>48</v>
      </c>
      <c r="E195" s="18">
        <v>339000</v>
      </c>
      <c r="F195" s="19">
        <f t="shared" si="12"/>
        <v>16272000</v>
      </c>
    </row>
    <row r="196" spans="1:6" ht="15">
      <c r="A196" s="16">
        <v>18.4</v>
      </c>
      <c r="B196" s="28" t="s">
        <v>95</v>
      </c>
      <c r="C196" s="16" t="s">
        <v>2</v>
      </c>
      <c r="D196" s="28">
        <f>48*2</f>
        <v>96</v>
      </c>
      <c r="E196" s="18">
        <v>203400</v>
      </c>
      <c r="F196" s="19">
        <f t="shared" si="12"/>
        <v>19526400</v>
      </c>
    </row>
    <row r="197" spans="1:6" s="13" customFormat="1" ht="15">
      <c r="A197" s="22"/>
      <c r="B197" s="41" t="s">
        <v>30</v>
      </c>
      <c r="C197" s="43"/>
      <c r="D197" s="43"/>
      <c r="E197" s="46"/>
      <c r="F197" s="42">
        <f>SUM(F190:F196)</f>
        <v>216147646.37</v>
      </c>
    </row>
    <row r="198" spans="1:6" s="13" customFormat="1" ht="15">
      <c r="A198" s="10">
        <v>19</v>
      </c>
      <c r="B198" s="29" t="s">
        <v>238</v>
      </c>
      <c r="C198" s="23"/>
      <c r="D198" s="23"/>
      <c r="E198" s="3"/>
      <c r="F198" s="5"/>
    </row>
    <row r="199" spans="1:6" ht="15">
      <c r="A199" s="16">
        <v>19.1</v>
      </c>
      <c r="B199" s="28" t="s">
        <v>99</v>
      </c>
      <c r="C199" s="16" t="s">
        <v>2</v>
      </c>
      <c r="D199" s="28">
        <v>4</v>
      </c>
      <c r="E199" s="18">
        <v>697500</v>
      </c>
      <c r="F199" s="19">
        <f>+E199*D199</f>
        <v>2790000</v>
      </c>
    </row>
    <row r="200" spans="1:6" ht="15">
      <c r="A200" s="16">
        <v>19.2</v>
      </c>
      <c r="B200" s="28" t="s">
        <v>220</v>
      </c>
      <c r="C200" s="16" t="s">
        <v>2</v>
      </c>
      <c r="D200" s="28">
        <f>18*2</f>
        <v>36</v>
      </c>
      <c r="E200" s="18">
        <v>385000</v>
      </c>
      <c r="F200" s="19">
        <f>+E200*D200</f>
        <v>13860000</v>
      </c>
    </row>
    <row r="201" spans="1:6" s="13" customFormat="1" ht="15">
      <c r="A201" s="22"/>
      <c r="B201" s="41" t="s">
        <v>30</v>
      </c>
      <c r="C201" s="43"/>
      <c r="D201" s="43"/>
      <c r="E201" s="46"/>
      <c r="F201" s="42">
        <f>SUM(F199:F200)</f>
        <v>16650000</v>
      </c>
    </row>
    <row r="202" spans="1:6" s="13" customFormat="1" ht="15">
      <c r="A202" s="22"/>
      <c r="B202" s="50" t="s">
        <v>239</v>
      </c>
      <c r="C202" s="51"/>
      <c r="D202" s="51"/>
      <c r="E202" s="52"/>
      <c r="F202" s="53">
        <f>SUM(F187+F197+F201)</f>
        <v>266720483.39</v>
      </c>
    </row>
    <row r="203" spans="1:6" s="13" customFormat="1" ht="15">
      <c r="A203" s="25">
        <v>20</v>
      </c>
      <c r="B203" s="26" t="s">
        <v>240</v>
      </c>
      <c r="C203" s="23"/>
      <c r="D203" s="23"/>
      <c r="E203" s="3"/>
      <c r="F203" s="5"/>
    </row>
    <row r="204" spans="1:6" ht="15">
      <c r="A204" s="16">
        <v>20.1</v>
      </c>
      <c r="B204" s="28" t="s">
        <v>241</v>
      </c>
      <c r="C204" s="16" t="s">
        <v>2</v>
      </c>
      <c r="D204" s="28">
        <v>10</v>
      </c>
      <c r="E204" s="18">
        <v>882300</v>
      </c>
      <c r="F204" s="19">
        <f>+E204*D204</f>
        <v>8823000</v>
      </c>
    </row>
    <row r="205" spans="1:6" ht="15">
      <c r="A205" s="68">
        <v>20.2</v>
      </c>
      <c r="B205" s="72" t="s">
        <v>242</v>
      </c>
      <c r="C205" s="68" t="s">
        <v>2</v>
      </c>
      <c r="D205" s="72">
        <v>6</v>
      </c>
      <c r="E205" s="70">
        <v>2000000</v>
      </c>
      <c r="F205" s="71">
        <f>+E205*D205</f>
        <v>12000000</v>
      </c>
    </row>
    <row r="206" spans="1:6" ht="15">
      <c r="A206" s="16">
        <v>20.3</v>
      </c>
      <c r="B206" s="28" t="s">
        <v>243</v>
      </c>
      <c r="C206" s="16" t="s">
        <v>2</v>
      </c>
      <c r="D206" s="28">
        <f>40+24</f>
        <v>64</v>
      </c>
      <c r="E206" s="18">
        <v>309225</v>
      </c>
      <c r="F206" s="19">
        <f>+E206*D206</f>
        <v>19790400</v>
      </c>
    </row>
    <row r="207" spans="1:6" s="13" customFormat="1" ht="15">
      <c r="A207" s="22"/>
      <c r="B207" s="41" t="s">
        <v>30</v>
      </c>
      <c r="C207" s="43"/>
      <c r="D207" s="43"/>
      <c r="E207" s="46"/>
      <c r="F207" s="42">
        <f>SUM(F204:F206)</f>
        <v>40613400</v>
      </c>
    </row>
    <row r="208" spans="1:6" s="13" customFormat="1" ht="15">
      <c r="A208" s="25">
        <v>21</v>
      </c>
      <c r="B208" s="26" t="s">
        <v>244</v>
      </c>
      <c r="C208" s="23"/>
      <c r="D208" s="23"/>
      <c r="E208" s="3"/>
      <c r="F208" s="5"/>
    </row>
    <row r="209" spans="1:6" ht="15">
      <c r="A209" s="16">
        <v>21.1</v>
      </c>
      <c r="B209" s="28" t="s">
        <v>245</v>
      </c>
      <c r="C209" s="16" t="s">
        <v>2</v>
      </c>
      <c r="D209" s="28">
        <v>10</v>
      </c>
      <c r="E209" s="18">
        <v>697500</v>
      </c>
      <c r="F209" s="19">
        <f>+E209*D209</f>
        <v>6975000</v>
      </c>
    </row>
    <row r="210" spans="1:6" ht="15">
      <c r="A210" s="16">
        <v>21.2</v>
      </c>
      <c r="B210" s="28" t="s">
        <v>246</v>
      </c>
      <c r="C210" s="16" t="s">
        <v>2</v>
      </c>
      <c r="D210" s="28">
        <v>3</v>
      </c>
      <c r="E210" s="18">
        <v>368916</v>
      </c>
      <c r="F210" s="19">
        <f>+E210*D210</f>
        <v>1106748</v>
      </c>
    </row>
    <row r="211" spans="1:6" s="13" customFormat="1" ht="15">
      <c r="A211" s="22"/>
      <c r="B211" s="41" t="s">
        <v>30</v>
      </c>
      <c r="C211" s="43"/>
      <c r="D211" s="43"/>
      <c r="E211" s="46"/>
      <c r="F211" s="42">
        <f>SUM(F209:F210)</f>
        <v>8081748</v>
      </c>
    </row>
    <row r="212" spans="1:6" s="13" customFormat="1" ht="15">
      <c r="A212" s="10">
        <v>22</v>
      </c>
      <c r="B212" s="29" t="s">
        <v>247</v>
      </c>
      <c r="C212" s="23"/>
      <c r="D212" s="23"/>
      <c r="E212" s="3"/>
      <c r="F212" s="5"/>
    </row>
    <row r="213" spans="1:6" s="13" customFormat="1" ht="15">
      <c r="A213" s="10">
        <v>22.1</v>
      </c>
      <c r="B213" s="29" t="s">
        <v>248</v>
      </c>
      <c r="C213" s="23"/>
      <c r="D213" s="23"/>
      <c r="E213" s="3"/>
      <c r="F213" s="5"/>
    </row>
    <row r="214" spans="1:13" ht="15">
      <c r="A214" s="16" t="s">
        <v>249</v>
      </c>
      <c r="B214" s="28" t="s">
        <v>250</v>
      </c>
      <c r="C214" s="16" t="s">
        <v>2</v>
      </c>
      <c r="D214" s="72">
        <v>136</v>
      </c>
      <c r="E214" s="70">
        <f>646915+169212</f>
        <v>816127</v>
      </c>
      <c r="F214" s="19">
        <f>+E214*D214</f>
        <v>110993272</v>
      </c>
      <c r="G214" s="75">
        <f>148294168/272</f>
        <v>545199.1470588235</v>
      </c>
      <c r="H214" s="75">
        <f>+G214/0.6</f>
        <v>908665.2450980392</v>
      </c>
      <c r="I214" s="77">
        <v>156288888</v>
      </c>
      <c r="J214" s="6">
        <f>+I214*10%</f>
        <v>15628888.8</v>
      </c>
      <c r="K214" s="79">
        <f>+I214-J214</f>
        <v>140659999.2</v>
      </c>
      <c r="L214" s="6">
        <f>+K214/272</f>
        <v>517132.35</v>
      </c>
      <c r="M214" s="77">
        <f>+L214/0.8</f>
        <v>646415.4374999999</v>
      </c>
    </row>
    <row r="215" spans="1:6" s="13" customFormat="1" ht="15">
      <c r="A215" s="22"/>
      <c r="B215" s="41" t="s">
        <v>30</v>
      </c>
      <c r="C215" s="43"/>
      <c r="D215" s="100"/>
      <c r="E215" s="101"/>
      <c r="F215" s="42">
        <f>SUM(F214)</f>
        <v>110993272</v>
      </c>
    </row>
    <row r="216" spans="1:6" s="13" customFormat="1" ht="15">
      <c r="A216" s="10">
        <v>22.2</v>
      </c>
      <c r="B216" s="29" t="s">
        <v>248</v>
      </c>
      <c r="C216" s="23"/>
      <c r="D216" s="102"/>
      <c r="E216" s="103"/>
      <c r="F216" s="5"/>
    </row>
    <row r="217" spans="1:6" ht="15">
      <c r="A217" s="16" t="s">
        <v>251</v>
      </c>
      <c r="B217" s="28" t="s">
        <v>250</v>
      </c>
      <c r="C217" s="16" t="s">
        <v>2</v>
      </c>
      <c r="D217" s="72">
        <v>136</v>
      </c>
      <c r="E217" s="70">
        <f>646915+169212</f>
        <v>816127</v>
      </c>
      <c r="F217" s="19">
        <f>+E217*D217</f>
        <v>110993272</v>
      </c>
    </row>
    <row r="218" spans="1:6" s="13" customFormat="1" ht="15">
      <c r="A218" s="22"/>
      <c r="B218" s="41" t="s">
        <v>30</v>
      </c>
      <c r="C218" s="43"/>
      <c r="D218" s="100"/>
      <c r="E218" s="101"/>
      <c r="F218" s="42">
        <f>SUM(F217)</f>
        <v>110993272</v>
      </c>
    </row>
    <row r="219" spans="1:6" s="13" customFormat="1" ht="15">
      <c r="A219" s="22"/>
      <c r="B219" s="54" t="s">
        <v>252</v>
      </c>
      <c r="C219" s="106"/>
      <c r="D219" s="106"/>
      <c r="E219" s="107"/>
      <c r="F219" s="55">
        <f>SUM(F207+F211+F215+F218)</f>
        <v>270681692</v>
      </c>
    </row>
    <row r="220" spans="1:6" s="13" customFormat="1" ht="15">
      <c r="A220" s="25">
        <v>23</v>
      </c>
      <c r="B220" s="26" t="s">
        <v>253</v>
      </c>
      <c r="C220" s="23"/>
      <c r="D220" s="23"/>
      <c r="E220" s="3"/>
      <c r="F220" s="3"/>
    </row>
    <row r="221" spans="1:6" ht="15">
      <c r="A221" s="16">
        <v>23.1</v>
      </c>
      <c r="B221" s="28" t="s">
        <v>254</v>
      </c>
      <c r="C221" s="16" t="s">
        <v>2</v>
      </c>
      <c r="D221" s="28">
        <v>8</v>
      </c>
      <c r="E221" s="18">
        <v>1013151.6</v>
      </c>
      <c r="F221" s="19">
        <f>+E221*D221</f>
        <v>8105212.8</v>
      </c>
    </row>
    <row r="222" spans="1:6" ht="15">
      <c r="A222" s="16">
        <v>23.2</v>
      </c>
      <c r="B222" s="28" t="s">
        <v>255</v>
      </c>
      <c r="C222" s="16" t="s">
        <v>2</v>
      </c>
      <c r="D222" s="28">
        <v>19</v>
      </c>
      <c r="E222" s="18">
        <v>489150</v>
      </c>
      <c r="F222" s="19">
        <f>+E222*D222</f>
        <v>9293850</v>
      </c>
    </row>
    <row r="223" spans="1:6" ht="15">
      <c r="A223" s="16">
        <v>23.3</v>
      </c>
      <c r="B223" s="28" t="s">
        <v>27</v>
      </c>
      <c r="C223" s="16" t="s">
        <v>2</v>
      </c>
      <c r="D223" s="28">
        <v>27</v>
      </c>
      <c r="E223" s="18">
        <v>339000</v>
      </c>
      <c r="F223" s="19">
        <f>+E223*D223</f>
        <v>9153000</v>
      </c>
    </row>
    <row r="224" spans="1:6" ht="15">
      <c r="A224" s="16">
        <v>23.4</v>
      </c>
      <c r="B224" s="28" t="s">
        <v>95</v>
      </c>
      <c r="C224" s="16" t="s">
        <v>2</v>
      </c>
      <c r="D224" s="28">
        <v>14</v>
      </c>
      <c r="E224" s="18">
        <v>203400</v>
      </c>
      <c r="F224" s="19">
        <f>+E224*D224</f>
        <v>2847600</v>
      </c>
    </row>
    <row r="225" spans="1:6" ht="15">
      <c r="A225" s="68">
        <v>23.5</v>
      </c>
      <c r="B225" s="72" t="s">
        <v>256</v>
      </c>
      <c r="C225" s="68" t="s">
        <v>2</v>
      </c>
      <c r="D225" s="72">
        <f>12+12+11+18+12+24+4</f>
        <v>93</v>
      </c>
      <c r="E225" s="70">
        <v>200000</v>
      </c>
      <c r="F225" s="71">
        <f>+E225*D225</f>
        <v>18600000</v>
      </c>
    </row>
    <row r="226" spans="1:6" s="13" customFormat="1" ht="15">
      <c r="A226" s="22"/>
      <c r="B226" s="41" t="s">
        <v>30</v>
      </c>
      <c r="C226" s="43"/>
      <c r="D226" s="43"/>
      <c r="E226" s="46"/>
      <c r="F226" s="42">
        <f>SUM(F221:F225)</f>
        <v>47999662.8</v>
      </c>
    </row>
    <row r="227" spans="1:8" s="13" customFormat="1" ht="15">
      <c r="A227" s="25">
        <v>24</v>
      </c>
      <c r="B227" s="26" t="s">
        <v>257</v>
      </c>
      <c r="C227" s="23"/>
      <c r="D227" s="23"/>
      <c r="E227" s="3"/>
      <c r="F227" s="3"/>
      <c r="H227" s="6"/>
    </row>
    <row r="228" spans="1:6" ht="15">
      <c r="A228" s="16">
        <v>24.1</v>
      </c>
      <c r="B228" s="28" t="s">
        <v>254</v>
      </c>
      <c r="C228" s="16" t="s">
        <v>2</v>
      </c>
      <c r="D228" s="28">
        <v>1</v>
      </c>
      <c r="E228" s="18">
        <v>1013151.6</v>
      </c>
      <c r="F228" s="19">
        <f aca="true" t="shared" si="13" ref="F228:F234">+E228*D228</f>
        <v>1013151.6</v>
      </c>
    </row>
    <row r="229" spans="1:6" ht="15">
      <c r="A229" s="16">
        <v>24.2</v>
      </c>
      <c r="B229" s="28" t="s">
        <v>255</v>
      </c>
      <c r="C229" s="16" t="s">
        <v>2</v>
      </c>
      <c r="D229" s="28">
        <v>18</v>
      </c>
      <c r="E229" s="18">
        <v>489150</v>
      </c>
      <c r="F229" s="19">
        <f t="shared" si="13"/>
        <v>8804700</v>
      </c>
    </row>
    <row r="230" spans="1:6" ht="15">
      <c r="A230" s="16">
        <v>24.3</v>
      </c>
      <c r="B230" s="28" t="s">
        <v>258</v>
      </c>
      <c r="C230" s="16" t="s">
        <v>2</v>
      </c>
      <c r="D230" s="28">
        <v>48</v>
      </c>
      <c r="E230" s="18">
        <v>144800</v>
      </c>
      <c r="F230" s="19">
        <f t="shared" si="13"/>
        <v>6950400</v>
      </c>
    </row>
    <row r="231" spans="1:6" ht="15">
      <c r="A231" s="16">
        <v>24.4</v>
      </c>
      <c r="B231" s="28" t="s">
        <v>27</v>
      </c>
      <c r="C231" s="16" t="s">
        <v>2</v>
      </c>
      <c r="D231" s="28">
        <v>17</v>
      </c>
      <c r="E231" s="18">
        <v>339000</v>
      </c>
      <c r="F231" s="19">
        <f t="shared" si="13"/>
        <v>5763000</v>
      </c>
    </row>
    <row r="232" spans="1:6" ht="15">
      <c r="A232" s="16">
        <v>24.5</v>
      </c>
      <c r="B232" s="28" t="s">
        <v>95</v>
      </c>
      <c r="C232" s="16" t="s">
        <v>2</v>
      </c>
      <c r="D232" s="28">
        <v>2</v>
      </c>
      <c r="E232" s="18">
        <v>203400</v>
      </c>
      <c r="F232" s="19">
        <f t="shared" si="13"/>
        <v>406800</v>
      </c>
    </row>
    <row r="233" spans="1:6" ht="15">
      <c r="A233" s="68">
        <v>24.6</v>
      </c>
      <c r="B233" s="72" t="s">
        <v>256</v>
      </c>
      <c r="C233" s="68" t="s">
        <v>2</v>
      </c>
      <c r="D233" s="72">
        <f>18+18+12+4+38</f>
        <v>90</v>
      </c>
      <c r="E233" s="70">
        <v>200000</v>
      </c>
      <c r="F233" s="71">
        <f t="shared" si="13"/>
        <v>18000000</v>
      </c>
    </row>
    <row r="234" spans="1:6" ht="15">
      <c r="A234" s="16">
        <v>24.7</v>
      </c>
      <c r="B234" s="28" t="s">
        <v>259</v>
      </c>
      <c r="C234" s="16" t="s">
        <v>2</v>
      </c>
      <c r="D234" s="28">
        <v>114</v>
      </c>
      <c r="E234" s="18">
        <v>203400</v>
      </c>
      <c r="F234" s="19">
        <f t="shared" si="13"/>
        <v>23187600</v>
      </c>
    </row>
    <row r="235" spans="1:6" s="13" customFormat="1" ht="15">
      <c r="A235" s="22"/>
      <c r="B235" s="41" t="s">
        <v>30</v>
      </c>
      <c r="C235" s="43"/>
      <c r="D235" s="43"/>
      <c r="E235" s="46"/>
      <c r="F235" s="42">
        <f>SUM(F228:F234)</f>
        <v>64125651.6</v>
      </c>
    </row>
    <row r="236" spans="1:6" s="13" customFormat="1" ht="15">
      <c r="A236" s="22"/>
      <c r="B236" s="56" t="s">
        <v>260</v>
      </c>
      <c r="C236" s="105"/>
      <c r="D236" s="105"/>
      <c r="E236" s="57"/>
      <c r="F236" s="57">
        <f>SUM(F226+F235)</f>
        <v>112125314.4</v>
      </c>
    </row>
    <row r="237" spans="1:6" ht="15">
      <c r="A237" s="31"/>
      <c r="B237" s="34"/>
      <c r="C237" s="32"/>
      <c r="D237" s="32"/>
      <c r="E237" s="4"/>
      <c r="F237" s="35"/>
    </row>
    <row r="238" spans="1:8" s="13" customFormat="1" ht="15.75">
      <c r="A238" s="22"/>
      <c r="B238" s="36" t="s">
        <v>261</v>
      </c>
      <c r="C238" s="26"/>
      <c r="D238" s="26"/>
      <c r="E238" s="24"/>
      <c r="F238" s="24">
        <f>SUM(F120+F176+F202+F219+F236)</f>
        <v>1379273935.8279219</v>
      </c>
      <c r="G238" s="24"/>
      <c r="H238" s="74"/>
    </row>
    <row r="239" spans="1:6" ht="15">
      <c r="A239" s="31"/>
      <c r="B239" s="21" t="s">
        <v>262</v>
      </c>
      <c r="C239" s="28"/>
      <c r="D239" s="28"/>
      <c r="E239" s="19"/>
      <c r="F239" s="19">
        <f>+F238*16%</f>
        <v>220683829.7324675</v>
      </c>
    </row>
    <row r="240" spans="1:7" s="13" customFormat="1" ht="15">
      <c r="A240" s="22"/>
      <c r="B240" s="98" t="s">
        <v>263</v>
      </c>
      <c r="C240" s="104"/>
      <c r="D240" s="104"/>
      <c r="E240" s="99"/>
      <c r="F240" s="99">
        <f>+F238+F239</f>
        <v>1599957765.5603893</v>
      </c>
      <c r="G240" s="65"/>
    </row>
    <row r="241" ht="15">
      <c r="B241" s="80" t="s">
        <v>270</v>
      </c>
    </row>
    <row r="242" ht="15.75" thickBot="1"/>
    <row r="243" spans="2:7" ht="15">
      <c r="B243" s="91" t="s">
        <v>271</v>
      </c>
      <c r="C243" s="84" t="s">
        <v>280</v>
      </c>
      <c r="D243" s="85"/>
      <c r="E243" s="94"/>
      <c r="F243" s="86"/>
      <c r="G243" s="76"/>
    </row>
    <row r="244" spans="2:6" ht="15">
      <c r="B244" s="92" t="s">
        <v>272</v>
      </c>
      <c r="C244" s="82" t="s">
        <v>277</v>
      </c>
      <c r="D244" s="81"/>
      <c r="E244" s="83"/>
      <c r="F244" s="87"/>
    </row>
    <row r="245" spans="2:6" ht="15">
      <c r="B245" s="92" t="s">
        <v>273</v>
      </c>
      <c r="C245" s="82" t="s">
        <v>276</v>
      </c>
      <c r="D245" s="81"/>
      <c r="E245" s="83"/>
      <c r="F245" s="87"/>
    </row>
    <row r="246" spans="2:6" ht="15.75" thickBot="1">
      <c r="B246" s="93" t="s">
        <v>274</v>
      </c>
      <c r="C246" s="88" t="s">
        <v>275</v>
      </c>
      <c r="D246" s="89"/>
      <c r="E246" s="95"/>
      <c r="F246" s="90"/>
    </row>
    <row r="248" ht="15.75">
      <c r="B248" s="96" t="s">
        <v>278</v>
      </c>
    </row>
    <row r="249" ht="15.75">
      <c r="B249" s="96"/>
    </row>
    <row r="250" ht="15.75">
      <c r="B250" s="96"/>
    </row>
    <row r="251" ht="15.75">
      <c r="B251" s="96"/>
    </row>
    <row r="252" ht="15.75">
      <c r="B252" s="96"/>
    </row>
    <row r="253" ht="15.75">
      <c r="B253" s="96"/>
    </row>
    <row r="254" ht="15.75">
      <c r="B254" s="97" t="s">
        <v>269</v>
      </c>
    </row>
    <row r="255" ht="15.75">
      <c r="B255" s="96" t="s">
        <v>279</v>
      </c>
    </row>
  </sheetData>
  <sheetProtection/>
  <mergeCells count="4">
    <mergeCell ref="A1:F1"/>
    <mergeCell ref="A2:F2"/>
    <mergeCell ref="A3:F3"/>
    <mergeCell ref="A4:F4"/>
  </mergeCells>
  <printOptions horizontalCentered="1" verticalCentered="1"/>
  <pageMargins left="0.4330708661417323" right="0.2362204724409449" top="0.9055118110236221" bottom="0.8267716535433072" header="0.31496062992125984" footer="0.511811023622047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FERNANDO CASTIBLANCO RAMIR</dc:creator>
  <cp:keywords/>
  <dc:description/>
  <cp:lastModifiedBy>Usuario PC</cp:lastModifiedBy>
  <cp:lastPrinted>2010-07-07T21:16:24Z</cp:lastPrinted>
  <dcterms:created xsi:type="dcterms:W3CDTF">2009-02-26T14:43:30Z</dcterms:created>
  <dcterms:modified xsi:type="dcterms:W3CDTF">2010-08-10T16:41:26Z</dcterms:modified>
  <cp:category/>
  <cp:version/>
  <cp:contentType/>
  <cp:contentStatus/>
</cp:coreProperties>
</file>