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YOR CUANTIA\INVITACIONES\INVITACIONES PÚBLICAS\05 DE 2024 REPARACIONES CUBIERTAS CALLE 100 Y FACULTAD DE MEDICINA SEDE BOGOTÁ - CALLE 100\5. PLIEGO DE CONDICIONES\PLIEGO Y ANEXOS PARA PUBLICAR\"/>
    </mc:Choice>
  </mc:AlternateContent>
  <bookViews>
    <workbookView xWindow="0" yWindow="0" windowWidth="13005" windowHeight="11850"/>
  </bookViews>
  <sheets>
    <sheet name="AI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2" l="1"/>
  <c r="K57" i="2" s="1"/>
  <c r="J19" i="2"/>
  <c r="K19" i="2" s="1"/>
  <c r="J60" i="2"/>
  <c r="K60" i="2" s="1"/>
  <c r="J58" i="2"/>
  <c r="K58" i="2" s="1"/>
  <c r="J56" i="2"/>
  <c r="J55" i="2"/>
  <c r="K55" i="2" s="1"/>
  <c r="K53" i="2"/>
  <c r="K52" i="2"/>
  <c r="K51" i="2"/>
  <c r="K50" i="2"/>
  <c r="K49" i="2"/>
  <c r="K48" i="2"/>
  <c r="K47" i="2"/>
  <c r="J20" i="2"/>
  <c r="K20" i="2" s="1"/>
  <c r="J7" i="2"/>
  <c r="K7" i="2" s="1"/>
  <c r="J8" i="2"/>
  <c r="K8" i="2" s="1"/>
  <c r="J10" i="2"/>
  <c r="K10" i="2" s="1"/>
  <c r="J11" i="2"/>
  <c r="K11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21" i="2"/>
  <c r="K21" i="2" s="1"/>
  <c r="J23" i="2"/>
  <c r="K23" i="2" s="1"/>
  <c r="J24" i="2"/>
  <c r="K24" i="2" s="1"/>
  <c r="J25" i="2"/>
  <c r="K25" i="2" s="1"/>
  <c r="J6" i="2"/>
  <c r="K56" i="2"/>
  <c r="K45" i="2"/>
  <c r="K44" i="2"/>
  <c r="K42" i="2"/>
  <c r="L41" i="2" s="1"/>
  <c r="K40" i="2"/>
  <c r="L39" i="2" s="1"/>
  <c r="K38" i="2"/>
  <c r="K37" i="2"/>
  <c r="K36" i="2"/>
  <c r="K34" i="2"/>
  <c r="K33" i="2"/>
  <c r="K32" i="2"/>
  <c r="K31" i="2"/>
  <c r="K30" i="2"/>
  <c r="K29" i="2"/>
  <c r="L9" i="2" l="1"/>
  <c r="L12" i="2"/>
  <c r="L54" i="2"/>
  <c r="L46" i="2"/>
  <c r="L43" i="2"/>
  <c r="L32" i="2"/>
  <c r="L28" i="2"/>
  <c r="L22" i="2"/>
  <c r="K6" i="2"/>
  <c r="L5" i="2" s="1"/>
  <c r="L35" i="2"/>
  <c r="M27" i="2" l="1"/>
  <c r="M4" i="2"/>
  <c r="M61" i="2" l="1"/>
  <c r="M62" i="2" s="1"/>
</calcChain>
</file>

<file path=xl/sharedStrings.xml><?xml version="1.0" encoding="utf-8"?>
<sst xmlns="http://schemas.openxmlformats.org/spreadsheetml/2006/main" count="119" uniqueCount="116">
  <si>
    <t>ANALISIS DE A . I .U.</t>
  </si>
  <si>
    <t>ITEM</t>
  </si>
  <si>
    <t>DESCRIPCION</t>
  </si>
  <si>
    <t>SALARIO BASICO</t>
  </si>
  <si>
    <t>CANTIDA D MINIMA</t>
  </si>
  <si>
    <t>DEDICACION MINIMA</t>
  </si>
  <si>
    <t>No. MESES</t>
  </si>
  <si>
    <t>UNIDAD</t>
  </si>
  <si>
    <t>VR. UNITARIO</t>
  </si>
  <si>
    <t>VR. ITEM</t>
  </si>
  <si>
    <t>VR. SUBCAP</t>
  </si>
  <si>
    <t>VR. CAPITULO</t>
  </si>
  <si>
    <t>PERSONAL</t>
  </si>
  <si>
    <t>PERSONAL DIRECTIVO</t>
  </si>
  <si>
    <t>1.1.1</t>
  </si>
  <si>
    <t>1.1.2</t>
  </si>
  <si>
    <t>1.1.3</t>
  </si>
  <si>
    <t>PERSONAL TECNICO</t>
  </si>
  <si>
    <t>1.2.1</t>
  </si>
  <si>
    <t>Maestros de Obra</t>
  </si>
  <si>
    <t>1.2.2</t>
  </si>
  <si>
    <t>PERSONAL DE STAFF</t>
  </si>
  <si>
    <t>1.3.1</t>
  </si>
  <si>
    <t>Especialista en Geotecnica (Cat. 2)</t>
  </si>
  <si>
    <t>1.3.2</t>
  </si>
  <si>
    <t>Especialista Hidrosanitario (Cat. 2)</t>
  </si>
  <si>
    <t>1.3.3</t>
  </si>
  <si>
    <t>Especialista Estructuras (Cat. 2)</t>
  </si>
  <si>
    <t>1.3.4</t>
  </si>
  <si>
    <t>Especialista en Eléctrico (Cat. 2)</t>
  </si>
  <si>
    <t>1.3.6</t>
  </si>
  <si>
    <t>Especialista en Costos y Presupuestos (Cat. 5)</t>
  </si>
  <si>
    <t>1.3.7</t>
  </si>
  <si>
    <t>1.3.8</t>
  </si>
  <si>
    <t>PERSONAL DE APOYO</t>
  </si>
  <si>
    <t>1.4.1</t>
  </si>
  <si>
    <t>Almacenista</t>
  </si>
  <si>
    <t>1.4.2</t>
  </si>
  <si>
    <t>Contador</t>
  </si>
  <si>
    <t>1.4.4</t>
  </si>
  <si>
    <t>Auxiliar de Oficina (Mensajería y varios)</t>
  </si>
  <si>
    <t>CUADRILLAS DE ADMINISTRACIÓN</t>
  </si>
  <si>
    <t>COSTOS DIRECTOS</t>
  </si>
  <si>
    <t>2.1.1</t>
  </si>
  <si>
    <t>Campamento de Obra y baños</t>
  </si>
  <si>
    <t>2.1.2</t>
  </si>
  <si>
    <t>Instalaciones Provisionales</t>
  </si>
  <si>
    <t>2.1.3</t>
  </si>
  <si>
    <t>Valla informativa</t>
  </si>
  <si>
    <t>SEGURIDAD INDUSTRIAL y AMBIENTAL</t>
  </si>
  <si>
    <t>2.2.1</t>
  </si>
  <si>
    <t>Elementos de Seguridad Industrial</t>
  </si>
  <si>
    <t>2.2.2</t>
  </si>
  <si>
    <t>Plan de Manejo Ambiental</t>
  </si>
  <si>
    <t>SERVICIOS PROVISIONALES</t>
  </si>
  <si>
    <t>2.3.1</t>
  </si>
  <si>
    <t>Servicio provisional agua</t>
  </si>
  <si>
    <t>2.3.2</t>
  </si>
  <si>
    <t>Servicio provisional energía</t>
  </si>
  <si>
    <t>2.3.3</t>
  </si>
  <si>
    <t>Servicio provisional teléfono y comunicaciones</t>
  </si>
  <si>
    <t>CELADURÍA</t>
  </si>
  <si>
    <t>2.4.1</t>
  </si>
  <si>
    <t>Servicio de Vigilancia</t>
  </si>
  <si>
    <t>COSTOS OFICINA CENTRAL</t>
  </si>
  <si>
    <t>2.5.1</t>
  </si>
  <si>
    <t>Costos de Oficina Central</t>
  </si>
  <si>
    <t>HERRAMIENTA MENOR Y EQUIPO MENOR</t>
  </si>
  <si>
    <t>2.6.1</t>
  </si>
  <si>
    <t>Herramienta menor y equipo menor</t>
  </si>
  <si>
    <t>2.6.2</t>
  </si>
  <si>
    <t>Torre grúa o equipo de trasiego y demás</t>
  </si>
  <si>
    <t>VARIOS</t>
  </si>
  <si>
    <t>2.7.1</t>
  </si>
  <si>
    <t>Papelería y copias, etc</t>
  </si>
  <si>
    <t>2.7.2</t>
  </si>
  <si>
    <t>Software y Hardware Obra</t>
  </si>
  <si>
    <t>2.7.3</t>
  </si>
  <si>
    <t>Mobiliario y útiles de escritorio</t>
  </si>
  <si>
    <t>2.7.4</t>
  </si>
  <si>
    <t>Ensayos de Calidad</t>
  </si>
  <si>
    <t>2.7.5</t>
  </si>
  <si>
    <t>Elaboración planos récord</t>
  </si>
  <si>
    <t>2.7.6</t>
  </si>
  <si>
    <t>2.7.7</t>
  </si>
  <si>
    <t>Transportes varios</t>
  </si>
  <si>
    <t>IMPUESTOS</t>
  </si>
  <si>
    <t>2.8.1</t>
  </si>
  <si>
    <t>I.C.A: (vr. Total del contrato X 9,7x1000)</t>
  </si>
  <si>
    <t>2.8.2</t>
  </si>
  <si>
    <t>TRANSACCIONES FINANCIERAS 4x1000</t>
  </si>
  <si>
    <t>2.8.3</t>
  </si>
  <si>
    <t>2.8.4</t>
  </si>
  <si>
    <t>PÓLIZAS DE SEGUROS</t>
  </si>
  <si>
    <t>2.9.1</t>
  </si>
  <si>
    <t>Garantía Única y RCE</t>
  </si>
  <si>
    <t>TOTAL ADMINISTRACIÓN</t>
  </si>
  <si>
    <t>PORCENTAJE DE ADMINISTRACIÓN</t>
  </si>
  <si>
    <t>Observaciones:</t>
  </si>
  <si>
    <t>Firma Representante Legal</t>
  </si>
  <si>
    <r>
      <rPr>
        <b/>
        <sz val="8"/>
        <rFont val="Arial"/>
        <family val="2"/>
      </rPr>
      <t>SALARIO BASICO
+ FACTOR
PRESTACIONAL</t>
    </r>
  </si>
  <si>
    <r>
      <rPr>
        <sz val="8"/>
        <rFont val="Arial"/>
        <family val="2"/>
      </rPr>
      <t>Elaboración manuales de operación y
mantenimiento</t>
    </r>
  </si>
  <si>
    <r>
      <rPr>
        <sz val="8"/>
        <rFont val="Arial"/>
        <family val="2"/>
      </rPr>
      <t>CONTRIBUCION ESPECIAL PARA LA
SEGURIDAD 5%</t>
    </r>
  </si>
  <si>
    <t>FACTOR PRESTACIONAL</t>
  </si>
  <si>
    <t>Director de Obra Ingeniero y/o arquitecto (Cat.2)</t>
  </si>
  <si>
    <t>Delineante Dibujante de Arquitectura e Ingeniería</t>
  </si>
  <si>
    <t>Profesional o tecnólogo en salud ocupacional con licencia (Cat. 5)</t>
  </si>
  <si>
    <r>
      <rPr>
        <b/>
        <sz val="8"/>
        <rFont val="Arial"/>
        <family val="2"/>
      </rPr>
      <t>CAMPAMENTO E INSTALACIONES
PROVISIONALES</t>
    </r>
  </si>
  <si>
    <t>1.3.9</t>
  </si>
  <si>
    <t>Profesional en Ambiental  (Cat. 5)</t>
  </si>
  <si>
    <t xml:space="preserve">Nombre: </t>
  </si>
  <si>
    <t xml:space="preserve">Documento de Identidad: </t>
  </si>
  <si>
    <t>Tecnico de construcciones</t>
  </si>
  <si>
    <t xml:space="preserve">Residente de Obra, </t>
  </si>
  <si>
    <t>RETEFUENTE 2% POR OBRA</t>
  </si>
  <si>
    <t>COSTO 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</si>
</sst>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\ #,##0.00"/>
    <numFmt numFmtId="165" formatCode="0.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5D9F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 indent="1"/>
    </xf>
    <xf numFmtId="0" fontId="3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wrapText="1"/>
    </xf>
    <xf numFmtId="164" fontId="5" fillId="0" borderId="7" xfId="0" applyNumberFormat="1" applyFont="1" applyBorder="1" applyAlignment="1">
      <alignment horizontal="center" vertical="top" shrinkToFit="1"/>
    </xf>
    <xf numFmtId="165" fontId="2" fillId="0" borderId="7" xfId="0" applyNumberFormat="1" applyFont="1" applyBorder="1" applyAlignment="1">
      <alignment horizontal="left" vertical="top" shrinkToFit="1"/>
    </xf>
    <xf numFmtId="164" fontId="5" fillId="0" borderId="7" xfId="0" applyNumberFormat="1" applyFont="1" applyBorder="1" applyAlignment="1">
      <alignment horizontal="left" vertical="top" shrinkToFit="1"/>
    </xf>
    <xf numFmtId="0" fontId="2" fillId="0" borderId="7" xfId="0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right" vertical="top" shrinkToFit="1"/>
    </xf>
    <xf numFmtId="10" fontId="2" fillId="0" borderId="7" xfId="0" applyNumberFormat="1" applyFont="1" applyBorder="1" applyAlignment="1">
      <alignment horizontal="right" vertical="top" shrinkToFit="1"/>
    </xf>
    <xf numFmtId="164" fontId="2" fillId="0" borderId="7" xfId="0" applyNumberFormat="1" applyFont="1" applyBorder="1" applyAlignment="1">
      <alignment horizontal="left" vertical="top" shrinkToFit="1"/>
    </xf>
    <xf numFmtId="1" fontId="2" fillId="0" borderId="7" xfId="0" applyNumberFormat="1" applyFont="1" applyBorder="1" applyAlignment="1">
      <alignment horizontal="center" vertical="top" shrinkToFit="1"/>
    </xf>
    <xf numFmtId="9" fontId="2" fillId="0" borderId="7" xfId="0" applyNumberFormat="1" applyFont="1" applyBorder="1" applyAlignment="1">
      <alignment horizontal="center" vertical="top" shrinkToFit="1"/>
    </xf>
    <xf numFmtId="165" fontId="2" fillId="0" borderId="7" xfId="0" applyNumberFormat="1" applyFont="1" applyBorder="1" applyAlignment="1">
      <alignment horizontal="center" vertical="top" shrinkToFit="1"/>
    </xf>
    <xf numFmtId="0" fontId="2" fillId="0" borderId="7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top" shrinkToFit="1"/>
    </xf>
    <xf numFmtId="0" fontId="3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shrinkToFit="1"/>
    </xf>
    <xf numFmtId="165" fontId="5" fillId="0" borderId="7" xfId="0" applyNumberFormat="1" applyFont="1" applyBorder="1" applyAlignment="1">
      <alignment horizontal="left" vertical="top" shrinkToFit="1"/>
    </xf>
    <xf numFmtId="1" fontId="5" fillId="0" borderId="7" xfId="0" applyNumberFormat="1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left" vertical="top" wrapText="1"/>
    </xf>
    <xf numFmtId="9" fontId="2" fillId="0" borderId="0" xfId="1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5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right" vertical="top" wrapText="1" indent="16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245046</xdr:colOff>
      <xdr:row>2</xdr:row>
      <xdr:rowOff>35801</xdr:rowOff>
    </xdr:from>
    <xdr:ext cx="360400" cy="405269"/>
    <xdr:pic>
      <xdr:nvPicPr>
        <xdr:cNvPr id="2" name="image1.png">
          <a:extLst>
            <a:ext uri="{FF2B5EF4-FFF2-40B4-BE49-F238E27FC236}">
              <a16:creationId xmlns:a16="http://schemas.microsoft.com/office/drawing/2014/main" id="{34AB6E17-731D-4203-88CE-F02BC29A5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339" y="299148"/>
          <a:ext cx="360400" cy="405269"/>
        </a:xfrm>
        <a:prstGeom prst="rect">
          <a:avLst/>
        </a:prstGeom>
      </xdr:spPr>
    </xdr:pic>
    <xdr:clientData/>
  </xdr:oneCellAnchor>
  <xdr:twoCellAnchor editAs="oneCell">
    <xdr:from>
      <xdr:col>1</xdr:col>
      <xdr:colOff>190197</xdr:colOff>
      <xdr:row>2</xdr:row>
      <xdr:rowOff>30386</xdr:rowOff>
    </xdr:from>
    <xdr:to>
      <xdr:col>1</xdr:col>
      <xdr:colOff>607163</xdr:colOff>
      <xdr:row>2</xdr:row>
      <xdr:rowOff>504749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BD2BD5-1703-9F19-6646-7EF4594F8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5490" y="293733"/>
          <a:ext cx="416966" cy="47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L66" sqref="L66"/>
    </sheetView>
  </sheetViews>
  <sheetFormatPr baseColWidth="10" defaultColWidth="8.83203125" defaultRowHeight="11.25" x14ac:dyDescent="0.2"/>
  <cols>
    <col min="1" max="1" width="4.33203125" style="3" bestFit="1" customWidth="1"/>
    <col min="2" max="2" width="36.6640625" style="3" customWidth="1"/>
    <col min="3" max="3" width="11.5" style="3" bestFit="1" customWidth="1"/>
    <col min="4" max="4" width="15.5" style="3" customWidth="1"/>
    <col min="5" max="5" width="13.1640625" style="3" customWidth="1"/>
    <col min="6" max="6" width="8.1640625" style="3" bestFit="1" customWidth="1"/>
    <col min="7" max="7" width="9.33203125" style="3" bestFit="1" customWidth="1"/>
    <col min="8" max="8" width="6.1640625" style="3" bestFit="1" customWidth="1"/>
    <col min="9" max="9" width="5.5" style="3" customWidth="1"/>
    <col min="10" max="11" width="12.33203125" style="3" bestFit="1" customWidth="1"/>
    <col min="12" max="12" width="13.1640625" style="3" bestFit="1" customWidth="1"/>
    <col min="13" max="13" width="14.33203125" style="3" customWidth="1"/>
    <col min="14" max="16384" width="8.83203125" style="3"/>
  </cols>
  <sheetData>
    <row r="1" spans="1:13" x14ac:dyDescent="0.2">
      <c r="A1" s="1"/>
      <c r="B1" s="2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x14ac:dyDescent="0.2">
      <c r="A2" s="4"/>
      <c r="B2" s="5"/>
      <c r="C2" s="5"/>
      <c r="D2" s="5"/>
      <c r="E2" s="5"/>
      <c r="F2" s="43" t="s">
        <v>0</v>
      </c>
      <c r="G2" s="43"/>
      <c r="H2" s="43"/>
      <c r="I2" s="5"/>
      <c r="J2" s="5"/>
      <c r="K2" s="5"/>
      <c r="L2" s="5"/>
      <c r="M2" s="6"/>
    </row>
    <row r="3" spans="1:13" ht="56.25" x14ac:dyDescent="0.2">
      <c r="A3" s="7" t="s">
        <v>1</v>
      </c>
      <c r="B3" s="8" t="s">
        <v>2</v>
      </c>
      <c r="C3" s="9" t="s">
        <v>3</v>
      </c>
      <c r="D3" s="10" t="s">
        <v>103</v>
      </c>
      <c r="E3" s="11" t="s">
        <v>100</v>
      </c>
      <c r="F3" s="10" t="s">
        <v>4</v>
      </c>
      <c r="G3" s="12" t="s">
        <v>5</v>
      </c>
      <c r="H3" s="12" t="s">
        <v>6</v>
      </c>
      <c r="I3" s="8" t="s">
        <v>7</v>
      </c>
      <c r="J3" s="8" t="s">
        <v>8</v>
      </c>
      <c r="K3" s="8" t="s">
        <v>9</v>
      </c>
      <c r="L3" s="13" t="s">
        <v>10</v>
      </c>
      <c r="M3" s="8" t="s">
        <v>11</v>
      </c>
    </row>
    <row r="4" spans="1:13" x14ac:dyDescent="0.2">
      <c r="A4" s="31">
        <v>1</v>
      </c>
      <c r="B4" s="28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6">
        <f>SUM(L5:L26)</f>
        <v>87562500</v>
      </c>
    </row>
    <row r="5" spans="1:13" x14ac:dyDescent="0.2">
      <c r="A5" s="30">
        <v>1.1000000000000001</v>
      </c>
      <c r="B5" s="28" t="s">
        <v>13</v>
      </c>
      <c r="C5" s="15"/>
      <c r="D5" s="15"/>
      <c r="E5" s="15"/>
      <c r="F5" s="15"/>
      <c r="G5" s="15"/>
      <c r="H5" s="15"/>
      <c r="I5" s="15"/>
      <c r="J5" s="15"/>
      <c r="K5" s="15"/>
      <c r="L5" s="18">
        <f>SUM(K6:K8)</f>
        <v>36125000</v>
      </c>
      <c r="M5" s="15"/>
    </row>
    <row r="6" spans="1:13" ht="22.5" x14ac:dyDescent="0.2">
      <c r="A6" s="14" t="s">
        <v>14</v>
      </c>
      <c r="B6" s="14" t="s">
        <v>104</v>
      </c>
      <c r="C6" s="20">
        <v>6500000</v>
      </c>
      <c r="D6" s="21">
        <v>1.25</v>
      </c>
      <c r="E6" s="22">
        <v>2125000</v>
      </c>
      <c r="F6" s="23">
        <v>1</v>
      </c>
      <c r="G6" s="24">
        <v>0.2</v>
      </c>
      <c r="H6" s="25">
        <v>3</v>
      </c>
      <c r="I6" s="26"/>
      <c r="J6" s="27">
        <f>C6*D6*F6*G6</f>
        <v>1625000</v>
      </c>
      <c r="K6" s="27">
        <f>J6*H6</f>
        <v>4875000</v>
      </c>
      <c r="L6" s="26"/>
      <c r="M6" s="26"/>
    </row>
    <row r="7" spans="1:13" ht="22.5" x14ac:dyDescent="0.2">
      <c r="A7" s="14" t="s">
        <v>15</v>
      </c>
      <c r="B7" s="14" t="s">
        <v>113</v>
      </c>
      <c r="C7" s="20">
        <v>5000000</v>
      </c>
      <c r="D7" s="21">
        <v>1.25</v>
      </c>
      <c r="E7" s="22">
        <v>1437500</v>
      </c>
      <c r="F7" s="23">
        <v>1</v>
      </c>
      <c r="G7" s="24">
        <v>1</v>
      </c>
      <c r="H7" s="25">
        <v>3</v>
      </c>
      <c r="I7" s="15"/>
      <c r="J7" s="27">
        <f t="shared" ref="J7:J25" si="0">C7*D7*F7*G7</f>
        <v>6250000</v>
      </c>
      <c r="K7" s="27">
        <f t="shared" ref="K7:K25" si="1">J7*H7</f>
        <v>18750000</v>
      </c>
      <c r="L7" s="15"/>
      <c r="M7" s="15"/>
    </row>
    <row r="8" spans="1:13" ht="22.5" x14ac:dyDescent="0.2">
      <c r="A8" s="14" t="s">
        <v>16</v>
      </c>
      <c r="B8" s="14" t="s">
        <v>113</v>
      </c>
      <c r="C8" s="20">
        <v>5000000</v>
      </c>
      <c r="D8" s="21">
        <v>1.25</v>
      </c>
      <c r="E8" s="22">
        <v>1437500</v>
      </c>
      <c r="F8" s="23">
        <v>1</v>
      </c>
      <c r="G8" s="24">
        <v>1</v>
      </c>
      <c r="H8" s="25">
        <v>2</v>
      </c>
      <c r="I8" s="15"/>
      <c r="J8" s="27">
        <f t="shared" si="0"/>
        <v>6250000</v>
      </c>
      <c r="K8" s="27">
        <f t="shared" si="1"/>
        <v>12500000</v>
      </c>
      <c r="L8" s="15"/>
      <c r="M8" s="15"/>
    </row>
    <row r="9" spans="1:13" x14ac:dyDescent="0.2">
      <c r="A9" s="30">
        <v>1.2</v>
      </c>
      <c r="B9" s="28" t="s">
        <v>17</v>
      </c>
      <c r="C9" s="15"/>
      <c r="D9" s="15"/>
      <c r="E9" s="15"/>
      <c r="F9" s="15"/>
      <c r="G9" s="15"/>
      <c r="H9" s="25"/>
      <c r="I9" s="15"/>
      <c r="J9" s="27"/>
      <c r="K9" s="27"/>
      <c r="L9" s="18">
        <f>SUM(K10:K11)</f>
        <v>0</v>
      </c>
      <c r="M9" s="15"/>
    </row>
    <row r="10" spans="1:13" ht="22.5" x14ac:dyDescent="0.2">
      <c r="A10" s="14" t="s">
        <v>18</v>
      </c>
      <c r="B10" s="14" t="s">
        <v>19</v>
      </c>
      <c r="C10" s="20">
        <v>1500000</v>
      </c>
      <c r="D10" s="21">
        <v>1.25</v>
      </c>
      <c r="E10" s="22">
        <v>937500</v>
      </c>
      <c r="F10" s="23">
        <v>1</v>
      </c>
      <c r="G10" s="24">
        <v>0</v>
      </c>
      <c r="H10" s="25">
        <v>3</v>
      </c>
      <c r="I10" s="15"/>
      <c r="J10" s="27">
        <f t="shared" si="0"/>
        <v>0</v>
      </c>
      <c r="K10" s="27">
        <f t="shared" si="1"/>
        <v>0</v>
      </c>
      <c r="L10" s="15"/>
      <c r="M10" s="15"/>
    </row>
    <row r="11" spans="1:13" ht="22.5" x14ac:dyDescent="0.2">
      <c r="A11" s="14" t="s">
        <v>20</v>
      </c>
      <c r="B11" s="14" t="s">
        <v>112</v>
      </c>
      <c r="C11" s="20">
        <v>1500000</v>
      </c>
      <c r="D11" s="21">
        <v>1.25</v>
      </c>
      <c r="E11" s="22">
        <v>937500</v>
      </c>
      <c r="F11" s="23">
        <v>1</v>
      </c>
      <c r="G11" s="24">
        <v>0</v>
      </c>
      <c r="H11" s="25">
        <v>3</v>
      </c>
      <c r="I11" s="15"/>
      <c r="J11" s="27">
        <f t="shared" si="0"/>
        <v>0</v>
      </c>
      <c r="K11" s="27">
        <f t="shared" si="1"/>
        <v>0</v>
      </c>
      <c r="L11" s="15"/>
      <c r="M11" s="15"/>
    </row>
    <row r="12" spans="1:13" x14ac:dyDescent="0.2">
      <c r="A12" s="30">
        <v>1.3</v>
      </c>
      <c r="B12" s="28" t="s">
        <v>21</v>
      </c>
      <c r="C12" s="15"/>
      <c r="D12" s="15"/>
      <c r="E12" s="15"/>
      <c r="F12" s="15"/>
      <c r="G12" s="15"/>
      <c r="H12" s="25"/>
      <c r="I12" s="15"/>
      <c r="J12" s="27"/>
      <c r="K12" s="27"/>
      <c r="L12" s="18">
        <f>SUM(K13:K21)</f>
        <v>44125000</v>
      </c>
      <c r="M12" s="15"/>
    </row>
    <row r="13" spans="1:13" ht="22.5" x14ac:dyDescent="0.2">
      <c r="A13" s="14" t="s">
        <v>22</v>
      </c>
      <c r="B13" s="14" t="s">
        <v>23</v>
      </c>
      <c r="C13" s="20">
        <v>5500000</v>
      </c>
      <c r="D13" s="21">
        <v>1.25</v>
      </c>
      <c r="E13" s="22">
        <v>3000000</v>
      </c>
      <c r="F13" s="23">
        <v>1</v>
      </c>
      <c r="G13" s="24">
        <v>0</v>
      </c>
      <c r="H13" s="25">
        <v>3</v>
      </c>
      <c r="I13" s="15"/>
      <c r="J13" s="27">
        <f t="shared" si="0"/>
        <v>0</v>
      </c>
      <c r="K13" s="27">
        <f t="shared" si="1"/>
        <v>0</v>
      </c>
      <c r="L13" s="15"/>
      <c r="M13" s="15"/>
    </row>
    <row r="14" spans="1:13" ht="22.5" x14ac:dyDescent="0.2">
      <c r="A14" s="14" t="s">
        <v>24</v>
      </c>
      <c r="B14" s="14" t="s">
        <v>25</v>
      </c>
      <c r="C14" s="20">
        <v>5500000</v>
      </c>
      <c r="D14" s="21">
        <v>1.25</v>
      </c>
      <c r="E14" s="22">
        <v>3000000</v>
      </c>
      <c r="F14" s="23">
        <v>1</v>
      </c>
      <c r="G14" s="24">
        <v>0.1</v>
      </c>
      <c r="H14" s="25">
        <v>3</v>
      </c>
      <c r="I14" s="15"/>
      <c r="J14" s="27">
        <f t="shared" si="0"/>
        <v>687500</v>
      </c>
      <c r="K14" s="27">
        <f t="shared" si="1"/>
        <v>2062500</v>
      </c>
      <c r="L14" s="15"/>
      <c r="M14" s="15"/>
    </row>
    <row r="15" spans="1:13" ht="22.5" x14ac:dyDescent="0.2">
      <c r="A15" s="14" t="s">
        <v>26</v>
      </c>
      <c r="B15" s="14" t="s">
        <v>27</v>
      </c>
      <c r="C15" s="20">
        <v>5500000</v>
      </c>
      <c r="D15" s="21">
        <v>1.25</v>
      </c>
      <c r="E15" s="22">
        <v>3000000</v>
      </c>
      <c r="F15" s="23">
        <v>1</v>
      </c>
      <c r="G15" s="24">
        <v>0.1</v>
      </c>
      <c r="H15" s="25">
        <v>3</v>
      </c>
      <c r="I15" s="15"/>
      <c r="J15" s="27">
        <f t="shared" si="0"/>
        <v>687500</v>
      </c>
      <c r="K15" s="27">
        <f t="shared" si="1"/>
        <v>2062500</v>
      </c>
      <c r="L15" s="15"/>
      <c r="M15" s="15"/>
    </row>
    <row r="16" spans="1:13" ht="22.5" x14ac:dyDescent="0.2">
      <c r="A16" s="14" t="s">
        <v>28</v>
      </c>
      <c r="B16" s="14" t="s">
        <v>29</v>
      </c>
      <c r="C16" s="20">
        <v>5500000</v>
      </c>
      <c r="D16" s="21">
        <v>1.25</v>
      </c>
      <c r="E16" s="22">
        <v>3000000</v>
      </c>
      <c r="F16" s="23">
        <v>1</v>
      </c>
      <c r="G16" s="24">
        <v>0</v>
      </c>
      <c r="H16" s="25">
        <v>3</v>
      </c>
      <c r="I16" s="15"/>
      <c r="J16" s="27">
        <f t="shared" si="0"/>
        <v>0</v>
      </c>
      <c r="K16" s="27">
        <f t="shared" si="1"/>
        <v>0</v>
      </c>
      <c r="L16" s="15"/>
      <c r="M16" s="15"/>
    </row>
    <row r="17" spans="1:13" ht="22.5" x14ac:dyDescent="0.2">
      <c r="A17" s="14" t="s">
        <v>30</v>
      </c>
      <c r="B17" s="14" t="s">
        <v>31</v>
      </c>
      <c r="C17" s="20">
        <v>5500000</v>
      </c>
      <c r="D17" s="21">
        <v>1.25</v>
      </c>
      <c r="E17" s="22">
        <v>2500000</v>
      </c>
      <c r="F17" s="23">
        <v>1</v>
      </c>
      <c r="G17" s="24">
        <v>0</v>
      </c>
      <c r="H17" s="25">
        <v>3</v>
      </c>
      <c r="I17" s="26"/>
      <c r="J17" s="27">
        <f t="shared" si="0"/>
        <v>0</v>
      </c>
      <c r="K17" s="27">
        <f t="shared" si="1"/>
        <v>0</v>
      </c>
      <c r="L17" s="26"/>
      <c r="M17" s="26"/>
    </row>
    <row r="18" spans="1:13" ht="22.5" x14ac:dyDescent="0.2">
      <c r="A18" s="14" t="s">
        <v>32</v>
      </c>
      <c r="B18" s="14" t="s">
        <v>106</v>
      </c>
      <c r="C18" s="20">
        <v>4000000</v>
      </c>
      <c r="D18" s="21">
        <v>1.25</v>
      </c>
      <c r="E18" s="22">
        <v>1062500</v>
      </c>
      <c r="F18" s="23">
        <v>1</v>
      </c>
      <c r="G18" s="24">
        <v>1</v>
      </c>
      <c r="H18" s="25">
        <v>3</v>
      </c>
      <c r="I18" s="26"/>
      <c r="J18" s="27">
        <f t="shared" si="0"/>
        <v>5000000</v>
      </c>
      <c r="K18" s="27">
        <f t="shared" si="1"/>
        <v>15000000</v>
      </c>
      <c r="L18" s="26"/>
      <c r="M18" s="26"/>
    </row>
    <row r="19" spans="1:13" ht="22.5" x14ac:dyDescent="0.2">
      <c r="A19" s="14" t="s">
        <v>32</v>
      </c>
      <c r="B19" s="14" t="s">
        <v>106</v>
      </c>
      <c r="C19" s="20">
        <v>4000000</v>
      </c>
      <c r="D19" s="21">
        <v>1.25</v>
      </c>
      <c r="E19" s="22">
        <v>1062500</v>
      </c>
      <c r="F19" s="23">
        <v>1</v>
      </c>
      <c r="G19" s="24">
        <v>1</v>
      </c>
      <c r="H19" s="25">
        <v>2</v>
      </c>
      <c r="I19" s="26"/>
      <c r="J19" s="27">
        <f t="shared" ref="J19" si="2">C19*D19*F19*G19</f>
        <v>5000000</v>
      </c>
      <c r="K19" s="27">
        <f t="shared" ref="K19" si="3">J19*H19</f>
        <v>10000000</v>
      </c>
      <c r="L19" s="26"/>
      <c r="M19" s="26"/>
    </row>
    <row r="20" spans="1:13" ht="22.5" x14ac:dyDescent="0.2">
      <c r="A20" s="14" t="s">
        <v>33</v>
      </c>
      <c r="B20" s="14" t="s">
        <v>109</v>
      </c>
      <c r="C20" s="20">
        <v>4000000</v>
      </c>
      <c r="D20" s="21">
        <v>1.25</v>
      </c>
      <c r="E20" s="22">
        <v>2500000</v>
      </c>
      <c r="F20" s="23">
        <v>1</v>
      </c>
      <c r="G20" s="24">
        <v>1</v>
      </c>
      <c r="H20" s="25">
        <v>3</v>
      </c>
      <c r="I20" s="26"/>
      <c r="J20" s="27">
        <f t="shared" ref="J20" si="4">C20*D20*F20*G20</f>
        <v>5000000</v>
      </c>
      <c r="K20" s="27">
        <f t="shared" ref="K20" si="5">J20*H20</f>
        <v>15000000</v>
      </c>
      <c r="L20" s="26"/>
      <c r="M20" s="26"/>
    </row>
    <row r="21" spans="1:13" ht="22.5" x14ac:dyDescent="0.2">
      <c r="A21" s="14" t="s">
        <v>108</v>
      </c>
      <c r="B21" s="14" t="s">
        <v>105</v>
      </c>
      <c r="C21" s="20">
        <v>1500000</v>
      </c>
      <c r="D21" s="21">
        <v>1.25</v>
      </c>
      <c r="E21" s="22">
        <v>1062500</v>
      </c>
      <c r="F21" s="23">
        <v>1</v>
      </c>
      <c r="G21" s="24">
        <v>0</v>
      </c>
      <c r="H21" s="25">
        <v>3</v>
      </c>
      <c r="I21" s="26"/>
      <c r="J21" s="27">
        <f t="shared" si="0"/>
        <v>0</v>
      </c>
      <c r="K21" s="27">
        <f t="shared" si="1"/>
        <v>0</v>
      </c>
      <c r="L21" s="26"/>
      <c r="M21" s="26"/>
    </row>
    <row r="22" spans="1:13" x14ac:dyDescent="0.2">
      <c r="A22" s="30">
        <v>1.4</v>
      </c>
      <c r="B22" s="28" t="s">
        <v>34</v>
      </c>
      <c r="C22" s="15"/>
      <c r="D22" s="15"/>
      <c r="E22" s="15"/>
      <c r="F22" s="15"/>
      <c r="G22" s="15"/>
      <c r="H22" s="25"/>
      <c r="I22" s="15"/>
      <c r="J22" s="27"/>
      <c r="K22" s="27"/>
      <c r="L22" s="18">
        <f>SUM(K23:K25)</f>
        <v>7312500</v>
      </c>
      <c r="M22" s="15"/>
    </row>
    <row r="23" spans="1:13" ht="22.5" x14ac:dyDescent="0.2">
      <c r="A23" s="14" t="s">
        <v>35</v>
      </c>
      <c r="B23" s="14" t="s">
        <v>36</v>
      </c>
      <c r="C23" s="20">
        <v>1500000</v>
      </c>
      <c r="D23" s="21">
        <v>1.25</v>
      </c>
      <c r="E23" s="22">
        <v>875000</v>
      </c>
      <c r="F23" s="23">
        <v>1</v>
      </c>
      <c r="G23" s="24">
        <v>1</v>
      </c>
      <c r="H23" s="25">
        <v>3</v>
      </c>
      <c r="I23" s="15"/>
      <c r="J23" s="27">
        <f t="shared" si="0"/>
        <v>1875000</v>
      </c>
      <c r="K23" s="27">
        <f t="shared" si="1"/>
        <v>5625000</v>
      </c>
      <c r="L23" s="15"/>
      <c r="M23" s="15"/>
    </row>
    <row r="24" spans="1:13" ht="22.5" x14ac:dyDescent="0.2">
      <c r="A24" s="14" t="s">
        <v>37</v>
      </c>
      <c r="B24" s="14" t="s">
        <v>38</v>
      </c>
      <c r="C24" s="20">
        <v>3000000</v>
      </c>
      <c r="D24" s="21">
        <v>1.25</v>
      </c>
      <c r="E24" s="22">
        <v>2125000</v>
      </c>
      <c r="F24" s="23">
        <v>1</v>
      </c>
      <c r="G24" s="24">
        <v>0.1</v>
      </c>
      <c r="H24" s="25">
        <v>3</v>
      </c>
      <c r="I24" s="15"/>
      <c r="J24" s="27">
        <f t="shared" si="0"/>
        <v>375000</v>
      </c>
      <c r="K24" s="27">
        <f t="shared" si="1"/>
        <v>1125000</v>
      </c>
      <c r="L24" s="15"/>
      <c r="M24" s="15"/>
    </row>
    <row r="25" spans="1:13" ht="22.5" x14ac:dyDescent="0.2">
      <c r="A25" s="14" t="s">
        <v>39</v>
      </c>
      <c r="B25" s="14" t="s">
        <v>40</v>
      </c>
      <c r="C25" s="20">
        <v>1500000</v>
      </c>
      <c r="D25" s="21">
        <v>1.25</v>
      </c>
      <c r="E25" s="22">
        <v>875000</v>
      </c>
      <c r="F25" s="23">
        <v>1</v>
      </c>
      <c r="G25" s="24">
        <v>0.1</v>
      </c>
      <c r="H25" s="25">
        <v>3</v>
      </c>
      <c r="I25" s="15"/>
      <c r="J25" s="27">
        <f t="shared" si="0"/>
        <v>187500</v>
      </c>
      <c r="K25" s="27">
        <f t="shared" si="1"/>
        <v>562500</v>
      </c>
      <c r="L25" s="15"/>
      <c r="M25" s="15"/>
    </row>
    <row r="26" spans="1:13" x14ac:dyDescent="0.2">
      <c r="A26" s="30">
        <v>1.5</v>
      </c>
      <c r="B26" s="28" t="s">
        <v>41</v>
      </c>
      <c r="C26" s="15"/>
      <c r="D26" s="15"/>
      <c r="E26" s="15"/>
      <c r="F26" s="15"/>
      <c r="G26" s="15"/>
      <c r="H26" s="15"/>
      <c r="I26" s="15"/>
      <c r="J26" s="15"/>
      <c r="K26" s="15"/>
      <c r="L26" s="18"/>
      <c r="M26" s="15"/>
    </row>
    <row r="27" spans="1:13" x14ac:dyDescent="0.2">
      <c r="A27" s="31">
        <v>2</v>
      </c>
      <c r="B27" s="28" t="s">
        <v>42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>
        <f>SUM(L28:L55)</f>
        <v>131903380.3661</v>
      </c>
    </row>
    <row r="28" spans="1:13" ht="22.5" x14ac:dyDescent="0.2">
      <c r="A28" s="30">
        <v>2.1</v>
      </c>
      <c r="B28" s="32" t="s">
        <v>107</v>
      </c>
      <c r="C28" s="26"/>
      <c r="D28" s="26"/>
      <c r="E28" s="26"/>
      <c r="F28" s="23"/>
      <c r="G28" s="26"/>
      <c r="H28" s="26"/>
      <c r="I28" s="26"/>
      <c r="J28" s="26"/>
      <c r="K28" s="26"/>
      <c r="L28" s="18">
        <f>SUM(K29:K31)</f>
        <v>7500000</v>
      </c>
      <c r="M28" s="26"/>
    </row>
    <row r="29" spans="1:13" ht="22.5" x14ac:dyDescent="0.2">
      <c r="A29" s="14" t="s">
        <v>43</v>
      </c>
      <c r="B29" s="14" t="s">
        <v>44</v>
      </c>
      <c r="C29" s="15"/>
      <c r="D29" s="15"/>
      <c r="E29" s="15"/>
      <c r="F29" s="15"/>
      <c r="G29" s="15"/>
      <c r="H29" s="15"/>
      <c r="I29" s="23">
        <v>2</v>
      </c>
      <c r="J29" s="27">
        <v>2500000</v>
      </c>
      <c r="K29" s="27">
        <f>J29*I29</f>
        <v>5000000</v>
      </c>
      <c r="L29" s="15"/>
      <c r="M29" s="15"/>
    </row>
    <row r="30" spans="1:13" ht="22.5" x14ac:dyDescent="0.2">
      <c r="A30" s="14" t="s">
        <v>45</v>
      </c>
      <c r="B30" s="14" t="s">
        <v>46</v>
      </c>
      <c r="C30" s="15"/>
      <c r="D30" s="15"/>
      <c r="E30" s="15"/>
      <c r="F30" s="15"/>
      <c r="G30" s="15"/>
      <c r="H30" s="15"/>
      <c r="I30" s="23">
        <v>1</v>
      </c>
      <c r="J30" s="27">
        <v>1500000</v>
      </c>
      <c r="K30" s="27">
        <f t="shared" ref="K30:K34" si="6">J30*I30</f>
        <v>1500000</v>
      </c>
      <c r="L30" s="15"/>
      <c r="M30" s="15"/>
    </row>
    <row r="31" spans="1:13" ht="22.5" x14ac:dyDescent="0.2">
      <c r="A31" s="14" t="s">
        <v>47</v>
      </c>
      <c r="B31" s="14" t="s">
        <v>48</v>
      </c>
      <c r="C31" s="15"/>
      <c r="D31" s="15"/>
      <c r="E31" s="15"/>
      <c r="F31" s="15"/>
      <c r="G31" s="15"/>
      <c r="H31" s="15"/>
      <c r="I31" s="23">
        <v>2</v>
      </c>
      <c r="J31" s="27">
        <v>500000</v>
      </c>
      <c r="K31" s="27">
        <f t="shared" si="6"/>
        <v>1000000</v>
      </c>
      <c r="L31" s="15"/>
      <c r="M31" s="15"/>
    </row>
    <row r="32" spans="1:13" x14ac:dyDescent="0.2">
      <c r="A32" s="30">
        <v>2.2000000000000002</v>
      </c>
      <c r="B32" s="28" t="s">
        <v>49</v>
      </c>
      <c r="C32" s="15"/>
      <c r="D32" s="15"/>
      <c r="E32" s="15"/>
      <c r="F32" s="15"/>
      <c r="G32" s="15"/>
      <c r="H32" s="15"/>
      <c r="I32" s="15"/>
      <c r="J32" s="15"/>
      <c r="K32" s="27">
        <f t="shared" si="6"/>
        <v>0</v>
      </c>
      <c r="L32" s="18">
        <f>SUM(K33:K34)</f>
        <v>6000000</v>
      </c>
      <c r="M32" s="15"/>
    </row>
    <row r="33" spans="1:13" ht="22.5" x14ac:dyDescent="0.2">
      <c r="A33" s="14" t="s">
        <v>50</v>
      </c>
      <c r="B33" s="14" t="s">
        <v>51</v>
      </c>
      <c r="C33" s="15"/>
      <c r="D33" s="15"/>
      <c r="E33" s="15"/>
      <c r="F33" s="15"/>
      <c r="G33" s="15"/>
      <c r="H33" s="15"/>
      <c r="I33" s="23">
        <v>1</v>
      </c>
      <c r="J33" s="27">
        <v>3000000</v>
      </c>
      <c r="K33" s="27">
        <f t="shared" si="6"/>
        <v>3000000</v>
      </c>
      <c r="L33" s="15"/>
      <c r="M33" s="15"/>
    </row>
    <row r="34" spans="1:13" ht="22.5" x14ac:dyDescent="0.2">
      <c r="A34" s="14" t="s">
        <v>52</v>
      </c>
      <c r="B34" s="14" t="s">
        <v>53</v>
      </c>
      <c r="C34" s="15"/>
      <c r="D34" s="15"/>
      <c r="E34" s="15"/>
      <c r="F34" s="15"/>
      <c r="G34" s="15"/>
      <c r="H34" s="15"/>
      <c r="I34" s="23">
        <v>1</v>
      </c>
      <c r="J34" s="27">
        <v>3000000</v>
      </c>
      <c r="K34" s="27">
        <f t="shared" si="6"/>
        <v>3000000</v>
      </c>
      <c r="L34" s="15"/>
      <c r="M34" s="15"/>
    </row>
    <row r="35" spans="1:13" x14ac:dyDescent="0.2">
      <c r="A35" s="30">
        <v>2.2999999999999998</v>
      </c>
      <c r="B35" s="28" t="s">
        <v>54</v>
      </c>
      <c r="C35" s="15"/>
      <c r="D35" s="15"/>
      <c r="E35" s="15"/>
      <c r="F35" s="15"/>
      <c r="G35" s="15"/>
      <c r="H35" s="15"/>
      <c r="I35" s="15"/>
      <c r="J35" s="15"/>
      <c r="K35" s="15"/>
      <c r="L35" s="18">
        <f>SUM(K36:K38)</f>
        <v>1160000</v>
      </c>
      <c r="M35" s="15"/>
    </row>
    <row r="36" spans="1:13" ht="22.5" x14ac:dyDescent="0.2">
      <c r="A36" s="14" t="s">
        <v>55</v>
      </c>
      <c r="B36" s="14" t="s">
        <v>56</v>
      </c>
      <c r="C36" s="15"/>
      <c r="D36" s="15"/>
      <c r="E36" s="15"/>
      <c r="F36" s="15"/>
      <c r="G36" s="15"/>
      <c r="H36" s="25">
        <v>2.9</v>
      </c>
      <c r="I36" s="23">
        <v>1</v>
      </c>
      <c r="J36" s="27">
        <v>150000</v>
      </c>
      <c r="K36" s="27">
        <f>J36*I36*H36</f>
        <v>435000</v>
      </c>
      <c r="L36" s="15"/>
      <c r="M36" s="15"/>
    </row>
    <row r="37" spans="1:13" ht="22.5" x14ac:dyDescent="0.2">
      <c r="A37" s="14" t="s">
        <v>57</v>
      </c>
      <c r="B37" s="14" t="s">
        <v>58</v>
      </c>
      <c r="C37" s="15"/>
      <c r="D37" s="15"/>
      <c r="E37" s="15"/>
      <c r="F37" s="15"/>
      <c r="G37" s="15"/>
      <c r="H37" s="25">
        <v>2.9</v>
      </c>
      <c r="I37" s="23">
        <v>1</v>
      </c>
      <c r="J37" s="27">
        <v>150000</v>
      </c>
      <c r="K37" s="27">
        <f t="shared" ref="K37:K40" si="7">J37*I37*H37</f>
        <v>435000</v>
      </c>
      <c r="L37" s="15"/>
      <c r="M37" s="15"/>
    </row>
    <row r="38" spans="1:13" ht="22.5" x14ac:dyDescent="0.2">
      <c r="A38" s="14" t="s">
        <v>59</v>
      </c>
      <c r="B38" s="14" t="s">
        <v>60</v>
      </c>
      <c r="C38" s="26"/>
      <c r="D38" s="26"/>
      <c r="E38" s="26"/>
      <c r="F38" s="26"/>
      <c r="G38" s="26"/>
      <c r="H38" s="25">
        <v>2.9</v>
      </c>
      <c r="I38" s="23">
        <v>1</v>
      </c>
      <c r="J38" s="27">
        <v>100000</v>
      </c>
      <c r="K38" s="27">
        <f t="shared" si="7"/>
        <v>290000</v>
      </c>
      <c r="L38" s="26"/>
      <c r="M38" s="26"/>
    </row>
    <row r="39" spans="1:13" x14ac:dyDescent="0.2">
      <c r="A39" s="30">
        <v>2.4</v>
      </c>
      <c r="B39" s="28" t="s">
        <v>61</v>
      </c>
      <c r="C39" s="15"/>
      <c r="D39" s="15"/>
      <c r="E39" s="15"/>
      <c r="F39" s="15"/>
      <c r="G39" s="15"/>
      <c r="H39" s="15"/>
      <c r="I39" s="15"/>
      <c r="J39" s="15"/>
      <c r="K39" s="15"/>
      <c r="L39" s="18">
        <f>SUM(K40)</f>
        <v>0</v>
      </c>
      <c r="M39" s="15"/>
    </row>
    <row r="40" spans="1:13" ht="22.5" x14ac:dyDescent="0.2">
      <c r="A40" s="14" t="s">
        <v>62</v>
      </c>
      <c r="B40" s="14" t="s">
        <v>63</v>
      </c>
      <c r="C40" s="15"/>
      <c r="D40" s="15"/>
      <c r="E40" s="15"/>
      <c r="F40" s="15"/>
      <c r="G40" s="15"/>
      <c r="H40" s="25">
        <v>3</v>
      </c>
      <c r="I40" s="23">
        <v>1</v>
      </c>
      <c r="J40" s="27">
        <v>0</v>
      </c>
      <c r="K40" s="27">
        <f t="shared" si="7"/>
        <v>0</v>
      </c>
      <c r="L40" s="15"/>
      <c r="M40" s="15"/>
    </row>
    <row r="41" spans="1:13" x14ac:dyDescent="0.2">
      <c r="A41" s="17">
        <v>2.5</v>
      </c>
      <c r="B41" s="14" t="s">
        <v>64</v>
      </c>
      <c r="C41" s="15"/>
      <c r="D41" s="15"/>
      <c r="E41" s="15"/>
      <c r="F41" s="15"/>
      <c r="G41" s="15"/>
      <c r="H41" s="15"/>
      <c r="I41" s="15"/>
      <c r="J41" s="15"/>
      <c r="K41" s="15"/>
      <c r="L41" s="33">
        <f>SUM(K42)</f>
        <v>0</v>
      </c>
      <c r="M41" s="15"/>
    </row>
    <row r="42" spans="1:13" ht="22.5" x14ac:dyDescent="0.2">
      <c r="A42" s="14" t="s">
        <v>65</v>
      </c>
      <c r="B42" s="14" t="s">
        <v>66</v>
      </c>
      <c r="C42" s="15"/>
      <c r="D42" s="15"/>
      <c r="E42" s="15"/>
      <c r="F42" s="15"/>
      <c r="G42" s="15"/>
      <c r="H42" s="15"/>
      <c r="I42" s="23">
        <v>1</v>
      </c>
      <c r="J42" s="27">
        <v>0</v>
      </c>
      <c r="K42" s="27">
        <f t="shared" ref="K42" si="8">J42*I42</f>
        <v>0</v>
      </c>
      <c r="L42" s="15"/>
      <c r="M42" s="15"/>
    </row>
    <row r="43" spans="1:13" ht="22.5" x14ac:dyDescent="0.2">
      <c r="A43" s="30">
        <v>2.6</v>
      </c>
      <c r="B43" s="28" t="s">
        <v>67</v>
      </c>
      <c r="C43" s="15"/>
      <c r="D43" s="15"/>
      <c r="E43" s="15"/>
      <c r="F43" s="15"/>
      <c r="G43" s="15"/>
      <c r="H43" s="15"/>
      <c r="I43" s="15"/>
      <c r="J43" s="15"/>
      <c r="K43" s="27"/>
      <c r="L43" s="18">
        <f>SUM(K44:K45)</f>
        <v>0</v>
      </c>
      <c r="M43" s="15"/>
    </row>
    <row r="44" spans="1:13" ht="22.5" x14ac:dyDescent="0.2">
      <c r="A44" s="14" t="s">
        <v>68</v>
      </c>
      <c r="B44" s="14" t="s">
        <v>69</v>
      </c>
      <c r="C44" s="15"/>
      <c r="D44" s="15"/>
      <c r="E44" s="15"/>
      <c r="F44" s="15"/>
      <c r="G44" s="15"/>
      <c r="H44" s="15"/>
      <c r="I44" s="23">
        <v>1</v>
      </c>
      <c r="J44" s="27">
        <v>0</v>
      </c>
      <c r="K44" s="27">
        <f>J44*I44</f>
        <v>0</v>
      </c>
      <c r="L44" s="15"/>
      <c r="M44" s="15"/>
    </row>
    <row r="45" spans="1:13" ht="22.5" x14ac:dyDescent="0.2">
      <c r="A45" s="14" t="s">
        <v>70</v>
      </c>
      <c r="B45" s="14" t="s">
        <v>71</v>
      </c>
      <c r="C45" s="15"/>
      <c r="D45" s="15"/>
      <c r="E45" s="15"/>
      <c r="F45" s="15"/>
      <c r="G45" s="15"/>
      <c r="H45" s="15"/>
      <c r="I45" s="23">
        <v>1</v>
      </c>
      <c r="J45" s="27">
        <v>0</v>
      </c>
      <c r="K45" s="27">
        <f t="shared" ref="K45:K60" si="9">J45*I45</f>
        <v>0</v>
      </c>
      <c r="L45" s="15"/>
      <c r="M45" s="15"/>
    </row>
    <row r="46" spans="1:13" x14ac:dyDescent="0.2">
      <c r="A46" s="30">
        <v>2.7</v>
      </c>
      <c r="B46" s="28" t="s">
        <v>72</v>
      </c>
      <c r="C46" s="15"/>
      <c r="D46" s="15"/>
      <c r="E46" s="15"/>
      <c r="F46" s="15"/>
      <c r="G46" s="15"/>
      <c r="H46" s="15"/>
      <c r="I46" s="15"/>
      <c r="J46" s="15"/>
      <c r="K46" s="27"/>
      <c r="L46" s="18">
        <f>SUM(K47:K53)</f>
        <v>15950000</v>
      </c>
      <c r="M46" s="15"/>
    </row>
    <row r="47" spans="1:13" ht="22.5" x14ac:dyDescent="0.2">
      <c r="A47" s="14" t="s">
        <v>73</v>
      </c>
      <c r="B47" s="14" t="s">
        <v>74</v>
      </c>
      <c r="C47" s="15"/>
      <c r="D47" s="15"/>
      <c r="E47" s="15"/>
      <c r="F47" s="15"/>
      <c r="G47" s="15"/>
      <c r="H47" s="25">
        <v>2.9</v>
      </c>
      <c r="I47" s="23">
        <v>1</v>
      </c>
      <c r="J47" s="27">
        <v>1000000</v>
      </c>
      <c r="K47" s="27">
        <f t="shared" ref="K47:K53" si="10">J47*I47*H47</f>
        <v>2900000</v>
      </c>
      <c r="L47" s="15"/>
      <c r="M47" s="15"/>
    </row>
    <row r="48" spans="1:13" ht="22.5" x14ac:dyDescent="0.2">
      <c r="A48" s="14" t="s">
        <v>75</v>
      </c>
      <c r="B48" s="14" t="s">
        <v>76</v>
      </c>
      <c r="C48" s="15"/>
      <c r="D48" s="15"/>
      <c r="E48" s="15"/>
      <c r="F48" s="15"/>
      <c r="G48" s="15"/>
      <c r="H48" s="25">
        <v>2.9</v>
      </c>
      <c r="I48" s="23">
        <v>1</v>
      </c>
      <c r="J48" s="27">
        <v>500000</v>
      </c>
      <c r="K48" s="27">
        <f t="shared" si="10"/>
        <v>1450000</v>
      </c>
      <c r="L48" s="15"/>
      <c r="M48" s="15"/>
    </row>
    <row r="49" spans="1:13" ht="22.5" x14ac:dyDescent="0.2">
      <c r="A49" s="14" t="s">
        <v>77</v>
      </c>
      <c r="B49" s="14" t="s">
        <v>78</v>
      </c>
      <c r="C49" s="15"/>
      <c r="D49" s="15"/>
      <c r="E49" s="15"/>
      <c r="F49" s="15"/>
      <c r="G49" s="15"/>
      <c r="H49" s="25">
        <v>2.9</v>
      </c>
      <c r="I49" s="23">
        <v>1</v>
      </c>
      <c r="J49" s="27">
        <v>1000000</v>
      </c>
      <c r="K49" s="27">
        <f t="shared" si="10"/>
        <v>2900000</v>
      </c>
      <c r="L49" s="15"/>
      <c r="M49" s="15"/>
    </row>
    <row r="50" spans="1:13" ht="22.5" x14ac:dyDescent="0.2">
      <c r="A50" s="14" t="s">
        <v>79</v>
      </c>
      <c r="B50" s="14" t="s">
        <v>80</v>
      </c>
      <c r="C50" s="15"/>
      <c r="D50" s="15"/>
      <c r="E50" s="15"/>
      <c r="F50" s="15"/>
      <c r="G50" s="15"/>
      <c r="H50" s="25">
        <v>2.9</v>
      </c>
      <c r="I50" s="23">
        <v>1</v>
      </c>
      <c r="J50" s="27">
        <v>500000</v>
      </c>
      <c r="K50" s="27">
        <f t="shared" si="10"/>
        <v>1450000</v>
      </c>
      <c r="L50" s="15"/>
      <c r="M50" s="15"/>
    </row>
    <row r="51" spans="1:13" ht="22.5" x14ac:dyDescent="0.2">
      <c r="A51" s="14" t="s">
        <v>81</v>
      </c>
      <c r="B51" s="14" t="s">
        <v>82</v>
      </c>
      <c r="C51" s="15"/>
      <c r="D51" s="15"/>
      <c r="E51" s="15"/>
      <c r="F51" s="15"/>
      <c r="G51" s="15"/>
      <c r="H51" s="25">
        <v>2.9</v>
      </c>
      <c r="I51" s="23">
        <v>1</v>
      </c>
      <c r="J51" s="27">
        <v>1000000</v>
      </c>
      <c r="K51" s="27">
        <f t="shared" si="10"/>
        <v>2900000</v>
      </c>
      <c r="L51" s="15"/>
      <c r="M51" s="15"/>
    </row>
    <row r="52" spans="1:13" ht="22.5" x14ac:dyDescent="0.2">
      <c r="A52" s="14" t="s">
        <v>83</v>
      </c>
      <c r="B52" s="19" t="s">
        <v>101</v>
      </c>
      <c r="C52" s="26"/>
      <c r="D52" s="26"/>
      <c r="E52" s="26"/>
      <c r="F52" s="26"/>
      <c r="G52" s="26"/>
      <c r="H52" s="25">
        <v>2.9</v>
      </c>
      <c r="I52" s="23">
        <v>1</v>
      </c>
      <c r="J52" s="27">
        <v>500000</v>
      </c>
      <c r="K52" s="27">
        <f t="shared" si="10"/>
        <v>1450000</v>
      </c>
      <c r="L52" s="26"/>
      <c r="M52" s="26"/>
    </row>
    <row r="53" spans="1:13" ht="22.5" x14ac:dyDescent="0.2">
      <c r="A53" s="14" t="s">
        <v>84</v>
      </c>
      <c r="B53" s="14" t="s">
        <v>85</v>
      </c>
      <c r="C53" s="15"/>
      <c r="D53" s="15"/>
      <c r="E53" s="15"/>
      <c r="F53" s="15"/>
      <c r="G53" s="15"/>
      <c r="H53" s="25">
        <v>2.9</v>
      </c>
      <c r="I53" s="23">
        <v>1</v>
      </c>
      <c r="J53" s="27">
        <v>1000000</v>
      </c>
      <c r="K53" s="27">
        <f t="shared" si="10"/>
        <v>2900000</v>
      </c>
      <c r="L53" s="15"/>
      <c r="M53" s="15"/>
    </row>
    <row r="54" spans="1:13" x14ac:dyDescent="0.2">
      <c r="A54" s="30">
        <v>2.8</v>
      </c>
      <c r="B54" s="28" t="s">
        <v>86</v>
      </c>
      <c r="C54" s="15"/>
      <c r="D54" s="15"/>
      <c r="E54" s="15"/>
      <c r="F54" s="15"/>
      <c r="G54" s="15"/>
      <c r="H54" s="15"/>
      <c r="I54" s="15"/>
      <c r="J54" s="15"/>
      <c r="K54" s="27"/>
      <c r="L54" s="18">
        <f>SUM(K55:K60)</f>
        <v>101293380.3661</v>
      </c>
      <c r="M54" s="15"/>
    </row>
    <row r="55" spans="1:13" ht="22.5" x14ac:dyDescent="0.2">
      <c r="A55" s="14" t="s">
        <v>87</v>
      </c>
      <c r="B55" s="14" t="s">
        <v>88</v>
      </c>
      <c r="C55" s="15"/>
      <c r="D55" s="15"/>
      <c r="E55" s="15"/>
      <c r="F55" s="15"/>
      <c r="G55" s="15"/>
      <c r="H55" s="15"/>
      <c r="I55" s="23">
        <v>1</v>
      </c>
      <c r="J55" s="27">
        <f>D64*0.0097</f>
        <v>10645133.1479</v>
      </c>
      <c r="K55" s="27">
        <f t="shared" si="9"/>
        <v>10645133.1479</v>
      </c>
      <c r="L55" s="15"/>
      <c r="M55" s="15"/>
    </row>
    <row r="56" spans="1:13" ht="22.5" x14ac:dyDescent="0.2">
      <c r="A56" s="14" t="s">
        <v>89</v>
      </c>
      <c r="B56" s="14" t="s">
        <v>90</v>
      </c>
      <c r="C56" s="15"/>
      <c r="D56" s="15"/>
      <c r="E56" s="15"/>
      <c r="F56" s="15"/>
      <c r="G56" s="15"/>
      <c r="H56" s="15"/>
      <c r="I56" s="23">
        <v>1</v>
      </c>
      <c r="J56" s="27">
        <f>D64*0.004</f>
        <v>4389745.6280000005</v>
      </c>
      <c r="K56" s="27">
        <f t="shared" si="9"/>
        <v>4389745.6280000005</v>
      </c>
      <c r="L56" s="15"/>
      <c r="M56" s="15"/>
    </row>
    <row r="57" spans="1:13" ht="22.5" x14ac:dyDescent="0.2">
      <c r="A57" s="14" t="s">
        <v>91</v>
      </c>
      <c r="B57" s="14" t="s">
        <v>114</v>
      </c>
      <c r="C57" s="15"/>
      <c r="D57" s="15"/>
      <c r="E57" s="15"/>
      <c r="F57" s="15"/>
      <c r="G57" s="15"/>
      <c r="H57" s="15"/>
      <c r="I57" s="23">
        <v>1</v>
      </c>
      <c r="J57" s="27">
        <f>D64*0.02</f>
        <v>21948728.140000001</v>
      </c>
      <c r="K57" s="27">
        <f t="shared" si="9"/>
        <v>21948728.140000001</v>
      </c>
      <c r="L57" s="15"/>
      <c r="M57" s="15"/>
    </row>
    <row r="58" spans="1:13" ht="22.5" x14ac:dyDescent="0.2">
      <c r="A58" s="14" t="s">
        <v>92</v>
      </c>
      <c r="B58" s="19" t="s">
        <v>102</v>
      </c>
      <c r="C58" s="26"/>
      <c r="D58" s="26"/>
      <c r="E58" s="26"/>
      <c r="F58" s="26"/>
      <c r="G58" s="26"/>
      <c r="H58" s="26"/>
      <c r="I58" s="23">
        <v>1</v>
      </c>
      <c r="J58" s="27">
        <f>D64*0.05</f>
        <v>54871820.350000001</v>
      </c>
      <c r="K58" s="27">
        <f t="shared" si="9"/>
        <v>54871820.350000001</v>
      </c>
      <c r="L58" s="26"/>
      <c r="M58" s="26"/>
    </row>
    <row r="59" spans="1:13" x14ac:dyDescent="0.2">
      <c r="A59" s="30">
        <v>2.9</v>
      </c>
      <c r="B59" s="28" t="s">
        <v>93</v>
      </c>
      <c r="C59" s="15"/>
      <c r="D59" s="15"/>
      <c r="E59" s="15"/>
      <c r="F59" s="15"/>
      <c r="G59" s="15"/>
      <c r="H59" s="15"/>
      <c r="I59" s="15"/>
      <c r="J59" s="15"/>
      <c r="K59" s="27"/>
      <c r="L59" s="15"/>
      <c r="M59" s="15"/>
    </row>
    <row r="60" spans="1:13" ht="22.5" x14ac:dyDescent="0.2">
      <c r="A60" s="14" t="s">
        <v>94</v>
      </c>
      <c r="B60" s="14" t="s">
        <v>95</v>
      </c>
      <c r="C60" s="15"/>
      <c r="D60" s="15"/>
      <c r="E60" s="15"/>
      <c r="F60" s="15"/>
      <c r="G60" s="15"/>
      <c r="H60" s="15"/>
      <c r="I60" s="23">
        <v>1</v>
      </c>
      <c r="J60" s="27">
        <f>D64*0.0086</f>
        <v>9437953.1001999993</v>
      </c>
      <c r="K60" s="27">
        <f t="shared" si="9"/>
        <v>9437953.1001999993</v>
      </c>
      <c r="L60" s="15"/>
      <c r="M60" s="15"/>
    </row>
    <row r="61" spans="1:13" x14ac:dyDescent="0.2">
      <c r="A61" s="15"/>
      <c r="B61" s="28" t="s">
        <v>96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6">
        <f>SUM(M4:M28)</f>
        <v>219465880.36610001</v>
      </c>
    </row>
    <row r="62" spans="1:13" x14ac:dyDescent="0.2">
      <c r="A62" s="26"/>
      <c r="B62" s="28" t="s">
        <v>97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9">
        <f>M61/D64</f>
        <v>0.19998049906694959</v>
      </c>
    </row>
    <row r="63" spans="1:13" x14ac:dyDescent="0.2">
      <c r="A63" s="40" t="s">
        <v>98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3" ht="10.35" customHeight="1" x14ac:dyDescent="0.2">
      <c r="B64" s="37" t="s">
        <v>115</v>
      </c>
      <c r="C64" s="38"/>
      <c r="D64" s="39">
        <v>1097436407</v>
      </c>
      <c r="E64" s="35"/>
      <c r="F64" s="35"/>
      <c r="G64" s="35"/>
      <c r="H64" s="35"/>
      <c r="I64" s="35"/>
      <c r="J64" s="35"/>
      <c r="K64" s="35"/>
      <c r="L64" s="35"/>
      <c r="M64" s="35"/>
    </row>
    <row r="65" spans="2:13" ht="10.35" customHeight="1" x14ac:dyDescent="0.2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2:13" ht="10.35" customHeight="1" x14ac:dyDescent="0.2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2:13" ht="16.149999999999999" customHeight="1" x14ac:dyDescent="0.2">
      <c r="B67" s="35" t="s">
        <v>99</v>
      </c>
    </row>
    <row r="68" spans="2:13" x14ac:dyDescent="0.2">
      <c r="B68" s="36" t="s">
        <v>110</v>
      </c>
    </row>
    <row r="69" spans="2:13" x14ac:dyDescent="0.2">
      <c r="B69" s="36" t="s">
        <v>111</v>
      </c>
      <c r="M69" s="34"/>
    </row>
  </sheetData>
  <mergeCells count="3">
    <mergeCell ref="A63:M63"/>
    <mergeCell ref="C1:M1"/>
    <mergeCell ref="F2:H2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Castiblanco</dc:creator>
  <cp:lastModifiedBy>Angela Maria Guerrero Reyes</cp:lastModifiedBy>
  <dcterms:created xsi:type="dcterms:W3CDTF">2024-04-05T19:54:35Z</dcterms:created>
  <dcterms:modified xsi:type="dcterms:W3CDTF">2024-07-18T21:49:06Z</dcterms:modified>
</cp:coreProperties>
</file>